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ej\Desktop\"/>
    </mc:Choice>
  </mc:AlternateContent>
  <bookViews>
    <workbookView xWindow="0" yWindow="0" windowWidth="21570" windowHeight="8055"/>
  </bookViews>
  <sheets>
    <sheet name="1. razred" sheetId="1" r:id="rId1"/>
    <sheet name="2. in 3. razred" sheetId="5" r:id="rId2"/>
    <sheet name="4. in 5. razred" sheetId="6" r:id="rId3"/>
    <sheet name="6. in 7. razred" sheetId="7" r:id="rId4"/>
    <sheet name="8. in 9. razred" sheetId="8" r:id="rId5"/>
  </sheets>
  <calcPr calcId="162913"/>
</workbook>
</file>

<file path=xl/calcChain.xml><?xml version="1.0" encoding="utf-8"?>
<calcChain xmlns="http://schemas.openxmlformats.org/spreadsheetml/2006/main">
  <c r="L40" i="1" l="1"/>
  <c r="F55" i="1"/>
  <c r="F56" i="1"/>
  <c r="F65" i="6"/>
  <c r="J65" i="6"/>
  <c r="L65" i="6"/>
  <c r="F61" i="6"/>
  <c r="J61" i="6"/>
  <c r="L61" i="6"/>
  <c r="F54" i="6"/>
  <c r="J54" i="6"/>
  <c r="L54" i="6"/>
  <c r="F49" i="6"/>
  <c r="J49" i="6"/>
  <c r="L49" i="6"/>
  <c r="F62" i="6"/>
  <c r="J62" i="6"/>
  <c r="L62" i="6"/>
  <c r="F60" i="6"/>
  <c r="J60" i="6"/>
  <c r="L60" i="6"/>
  <c r="F51" i="6"/>
  <c r="J51" i="6"/>
  <c r="L51" i="6"/>
  <c r="F58" i="6"/>
  <c r="J58" i="6"/>
  <c r="L58" i="6"/>
  <c r="F53" i="6"/>
  <c r="J53" i="6"/>
  <c r="L53" i="6"/>
  <c r="A67" i="6"/>
  <c r="A68" i="6"/>
  <c r="A69" i="6"/>
  <c r="A70" i="6"/>
  <c r="A71" i="6"/>
  <c r="A72" i="6"/>
  <c r="A73" i="6"/>
  <c r="A74" i="6"/>
  <c r="A75" i="6"/>
  <c r="F25" i="6"/>
  <c r="J25" i="6"/>
  <c r="L25" i="6"/>
  <c r="F15" i="6"/>
  <c r="J15" i="6"/>
  <c r="L15" i="6"/>
  <c r="F23" i="6"/>
  <c r="J23" i="6"/>
  <c r="L23" i="6"/>
  <c r="F14" i="6"/>
  <c r="J14" i="6"/>
  <c r="L14" i="6"/>
  <c r="F12" i="6"/>
  <c r="J12" i="6"/>
  <c r="L12" i="6"/>
  <c r="A36" i="6"/>
  <c r="A37" i="6"/>
  <c r="A38" i="6"/>
  <c r="A39" i="6"/>
  <c r="A40" i="6"/>
  <c r="F20" i="5"/>
  <c r="J20" i="5"/>
  <c r="L20" i="5"/>
  <c r="F18" i="5"/>
  <c r="J18" i="5"/>
  <c r="L18" i="5"/>
  <c r="A41" i="5"/>
  <c r="A42" i="5"/>
  <c r="F14" i="7"/>
  <c r="J14" i="7"/>
  <c r="L14" i="7"/>
  <c r="F17" i="7"/>
  <c r="J17" i="7"/>
  <c r="L17" i="7"/>
  <c r="F13" i="7"/>
  <c r="J13" i="7"/>
  <c r="L13" i="7"/>
  <c r="F9" i="7"/>
  <c r="J9" i="7"/>
  <c r="L9" i="7"/>
  <c r="F12" i="7"/>
  <c r="J12" i="7"/>
  <c r="L12" i="7"/>
  <c r="A22" i="7"/>
  <c r="A23" i="7"/>
  <c r="A24" i="7"/>
  <c r="A25" i="7"/>
  <c r="A26" i="7"/>
  <c r="F56" i="6"/>
  <c r="J56" i="6"/>
  <c r="L56" i="6"/>
  <c r="F72" i="6"/>
  <c r="J72" i="6"/>
  <c r="L72" i="6"/>
  <c r="A65" i="6"/>
  <c r="A66" i="6"/>
  <c r="A27" i="6"/>
  <c r="A28" i="6"/>
  <c r="A29" i="6"/>
  <c r="A30" i="6"/>
  <c r="A31" i="6"/>
  <c r="A32" i="6"/>
  <c r="A33" i="6"/>
  <c r="A34" i="6"/>
  <c r="A35" i="6"/>
  <c r="F31" i="6"/>
  <c r="J31" i="6"/>
  <c r="L31" i="6"/>
  <c r="F38" i="6"/>
  <c r="J38" i="6"/>
  <c r="L38" i="6"/>
  <c r="F30" i="6"/>
  <c r="J30" i="6"/>
  <c r="L30" i="6"/>
  <c r="F18" i="6"/>
  <c r="J18" i="6"/>
  <c r="L18" i="6"/>
  <c r="F34" i="6"/>
  <c r="J34" i="6"/>
  <c r="L34" i="6"/>
  <c r="F39" i="6"/>
  <c r="J39" i="6"/>
  <c r="L39" i="6"/>
  <c r="F35" i="6"/>
  <c r="J35" i="6"/>
  <c r="L35" i="6"/>
  <c r="F24" i="6"/>
  <c r="J24" i="6"/>
  <c r="L24" i="6"/>
  <c r="F26" i="6"/>
  <c r="J26" i="6"/>
  <c r="L26" i="6"/>
  <c r="A86" i="5"/>
  <c r="A87" i="5"/>
  <c r="A88" i="5"/>
  <c r="A89" i="5"/>
  <c r="A90" i="5"/>
  <c r="A91" i="5"/>
  <c r="A92" i="5"/>
  <c r="F61" i="5"/>
  <c r="J61" i="5"/>
  <c r="L61" i="5"/>
  <c r="F87" i="5"/>
  <c r="J87" i="5"/>
  <c r="L87" i="5"/>
  <c r="F74" i="5"/>
  <c r="J74" i="5"/>
  <c r="L74" i="5"/>
  <c r="F89" i="5"/>
  <c r="J89" i="5"/>
  <c r="L89" i="5"/>
  <c r="F90" i="5"/>
  <c r="J90" i="5"/>
  <c r="L90" i="5"/>
  <c r="F91" i="5"/>
  <c r="J91" i="5"/>
  <c r="L91" i="5"/>
  <c r="F92" i="5"/>
  <c r="J92" i="5"/>
  <c r="L92" i="5"/>
  <c r="F60" i="8"/>
  <c r="J60" i="8"/>
  <c r="L60" i="8"/>
  <c r="M60" i="8" l="1"/>
  <c r="M89" i="5"/>
  <c r="M91" i="5"/>
  <c r="M51" i="6"/>
  <c r="M54" i="6"/>
  <c r="M24" i="6"/>
  <c r="M18" i="6"/>
  <c r="M23" i="6"/>
  <c r="M74" i="5"/>
  <c r="M87" i="5"/>
  <c r="M20" i="5"/>
  <c r="M18" i="5"/>
  <c r="M13" i="7"/>
  <c r="M61" i="6"/>
  <c r="M56" i="6"/>
  <c r="M53" i="6"/>
  <c r="M62" i="6"/>
  <c r="M65" i="6"/>
  <c r="M39" i="6"/>
  <c r="M14" i="6"/>
  <c r="M35" i="6"/>
  <c r="M12" i="6"/>
  <c r="M25" i="6"/>
  <c r="M38" i="6"/>
  <c r="M12" i="7"/>
  <c r="M14" i="7"/>
  <c r="M90" i="5"/>
  <c r="M26" i="6"/>
  <c r="M31" i="6"/>
  <c r="M92" i="5"/>
  <c r="M30" i="6"/>
  <c r="M17" i="7"/>
  <c r="M60" i="6"/>
  <c r="M49" i="6"/>
  <c r="M61" i="5"/>
  <c r="M34" i="6"/>
  <c r="M72" i="6"/>
  <c r="M9" i="7"/>
  <c r="M15" i="6"/>
  <c r="M58" i="6"/>
  <c r="L58" i="7"/>
  <c r="L59" i="7"/>
  <c r="L60" i="7"/>
  <c r="J58" i="7"/>
  <c r="J59" i="7"/>
  <c r="J60" i="7"/>
  <c r="F58" i="7"/>
  <c r="F59" i="7"/>
  <c r="F60" i="7"/>
  <c r="A58" i="7"/>
  <c r="A59" i="7"/>
  <c r="A60" i="7"/>
  <c r="F63" i="6"/>
  <c r="J63" i="6"/>
  <c r="L63" i="6"/>
  <c r="F9" i="6"/>
  <c r="J9" i="6"/>
  <c r="L9" i="6"/>
  <c r="A26" i="6"/>
  <c r="L66" i="5"/>
  <c r="L68" i="5"/>
  <c r="L73" i="5"/>
  <c r="L77" i="5"/>
  <c r="L58" i="5"/>
  <c r="L57" i="5"/>
  <c r="L86" i="5"/>
  <c r="L62" i="5"/>
  <c r="L82" i="5"/>
  <c r="J66" i="5"/>
  <c r="J68" i="5"/>
  <c r="J73" i="5"/>
  <c r="J77" i="5"/>
  <c r="J58" i="5"/>
  <c r="J57" i="5"/>
  <c r="J86" i="5"/>
  <c r="J62" i="5"/>
  <c r="J82" i="5"/>
  <c r="F66" i="5"/>
  <c r="F68" i="5"/>
  <c r="F73" i="5"/>
  <c r="F77" i="5"/>
  <c r="F58" i="5"/>
  <c r="F57" i="5"/>
  <c r="F86" i="5"/>
  <c r="F62" i="5"/>
  <c r="F82" i="5"/>
  <c r="A77" i="5"/>
  <c r="A78" i="5"/>
  <c r="A79" i="5"/>
  <c r="A80" i="5"/>
  <c r="A81" i="5"/>
  <c r="A82" i="5"/>
  <c r="A83" i="5"/>
  <c r="A84" i="5"/>
  <c r="A85" i="5"/>
  <c r="L23" i="5"/>
  <c r="L16" i="5"/>
  <c r="L24" i="5"/>
  <c r="L22" i="5"/>
  <c r="L33" i="5"/>
  <c r="J23" i="5"/>
  <c r="J16" i="5"/>
  <c r="J24" i="5"/>
  <c r="J22" i="5"/>
  <c r="J33" i="5"/>
  <c r="F23" i="5"/>
  <c r="F16" i="5"/>
  <c r="F24" i="5"/>
  <c r="F22" i="5"/>
  <c r="F33" i="5"/>
  <c r="A36" i="5"/>
  <c r="A37" i="5"/>
  <c r="A38" i="5"/>
  <c r="A39" i="5"/>
  <c r="A40" i="5"/>
  <c r="L57" i="1"/>
  <c r="L43" i="1"/>
  <c r="L46" i="1"/>
  <c r="L41" i="1"/>
  <c r="J57" i="1"/>
  <c r="J43" i="1"/>
  <c r="J46" i="1"/>
  <c r="J41" i="1"/>
  <c r="F57" i="1"/>
  <c r="F43" i="1"/>
  <c r="F46" i="1"/>
  <c r="F41" i="1"/>
  <c r="A54" i="1"/>
  <c r="A55" i="1"/>
  <c r="A56" i="1"/>
  <c r="A57" i="1"/>
  <c r="M41" i="1" l="1"/>
  <c r="M46" i="1"/>
  <c r="M16" i="5"/>
  <c r="M68" i="5"/>
  <c r="M86" i="5"/>
  <c r="M73" i="5"/>
  <c r="M57" i="5"/>
  <c r="M63" i="6"/>
  <c r="M9" i="6"/>
  <c r="M43" i="1"/>
  <c r="M57" i="1"/>
  <c r="M24" i="5"/>
  <c r="M22" i="5"/>
  <c r="M33" i="5"/>
  <c r="M23" i="5"/>
  <c r="M62" i="5"/>
  <c r="M77" i="5"/>
  <c r="M82" i="5"/>
  <c r="M58" i="5"/>
  <c r="M66" i="5"/>
  <c r="M60" i="7"/>
  <c r="M59" i="7"/>
  <c r="M58" i="7"/>
  <c r="L24" i="1"/>
  <c r="L25" i="1"/>
  <c r="L26" i="1"/>
  <c r="J24" i="1"/>
  <c r="J25" i="1"/>
  <c r="J26" i="1"/>
  <c r="F24" i="1"/>
  <c r="F25" i="1"/>
  <c r="F26" i="1"/>
  <c r="A24" i="1"/>
  <c r="A25" i="1"/>
  <c r="A26" i="1"/>
  <c r="M24" i="1" l="1"/>
  <c r="M26" i="1"/>
  <c r="M25" i="1"/>
  <c r="L62" i="8"/>
  <c r="L52" i="8"/>
  <c r="L48" i="8"/>
  <c r="L64" i="8"/>
  <c r="L65" i="8"/>
  <c r="L57" i="8"/>
  <c r="L66" i="8"/>
  <c r="L59" i="8"/>
  <c r="L49" i="8"/>
  <c r="L61" i="8"/>
  <c r="L47" i="8"/>
  <c r="L50" i="8"/>
  <c r="L54" i="8"/>
  <c r="L51" i="8"/>
  <c r="L53" i="8"/>
  <c r="L63" i="8"/>
  <c r="L56" i="8"/>
  <c r="L55" i="8"/>
  <c r="L58" i="8"/>
  <c r="L67" i="8"/>
  <c r="F62" i="8"/>
  <c r="F52" i="8"/>
  <c r="F48" i="8"/>
  <c r="F64" i="8"/>
  <c r="F65" i="8"/>
  <c r="F57" i="8"/>
  <c r="F66" i="8"/>
  <c r="F59" i="8"/>
  <c r="F49" i="8"/>
  <c r="F61" i="8"/>
  <c r="F47" i="8"/>
  <c r="F50" i="8"/>
  <c r="F54" i="8"/>
  <c r="F51" i="8"/>
  <c r="F53" i="8"/>
  <c r="F63" i="8"/>
  <c r="F56" i="8"/>
  <c r="F55" i="8"/>
  <c r="F58" i="8"/>
  <c r="F67" i="8"/>
  <c r="L16" i="8"/>
  <c r="L18" i="8"/>
  <c r="L19" i="8"/>
  <c r="L14" i="8"/>
  <c r="L12" i="8"/>
  <c r="L10" i="8"/>
  <c r="L17" i="8"/>
  <c r="L21" i="8"/>
  <c r="L20" i="8"/>
  <c r="L9" i="8"/>
  <c r="L11" i="8"/>
  <c r="L15" i="8"/>
  <c r="L22" i="8"/>
  <c r="L23" i="8"/>
  <c r="L24" i="8"/>
  <c r="L25" i="8"/>
  <c r="L26" i="8"/>
  <c r="L27" i="8"/>
  <c r="L28" i="8"/>
  <c r="L29" i="8"/>
  <c r="L30" i="8"/>
  <c r="L31" i="8"/>
  <c r="L13" i="8"/>
  <c r="J16" i="8"/>
  <c r="J18" i="8"/>
  <c r="J19" i="8"/>
  <c r="J14" i="8"/>
  <c r="J12" i="8"/>
  <c r="J10" i="8"/>
  <c r="J17" i="8"/>
  <c r="J21" i="8"/>
  <c r="J20" i="8"/>
  <c r="J9" i="8"/>
  <c r="J11" i="8"/>
  <c r="J15" i="8"/>
  <c r="J22" i="8"/>
  <c r="J23" i="8"/>
  <c r="J24" i="8"/>
  <c r="J25" i="8"/>
  <c r="J26" i="8"/>
  <c r="J27" i="8"/>
  <c r="J28" i="8"/>
  <c r="J29" i="8"/>
  <c r="J30" i="8"/>
  <c r="J31" i="8"/>
  <c r="F16" i="8"/>
  <c r="F18" i="8"/>
  <c r="F19" i="8"/>
  <c r="F14" i="8"/>
  <c r="F12" i="8"/>
  <c r="F10" i="8"/>
  <c r="F17" i="8"/>
  <c r="F21" i="8"/>
  <c r="F20" i="8"/>
  <c r="F9" i="8"/>
  <c r="F11" i="8"/>
  <c r="F15" i="8"/>
  <c r="F22" i="8"/>
  <c r="F23" i="8"/>
  <c r="F24" i="8"/>
  <c r="F25" i="8"/>
  <c r="F26" i="8"/>
  <c r="F27" i="8"/>
  <c r="F28" i="8"/>
  <c r="F29" i="8"/>
  <c r="F30" i="8"/>
  <c r="F31" i="8"/>
  <c r="F13" i="8"/>
  <c r="L47" i="7"/>
  <c r="L42" i="7"/>
  <c r="L52" i="7"/>
  <c r="L51" i="7"/>
  <c r="L53" i="7"/>
  <c r="L41" i="7"/>
  <c r="L43" i="7"/>
  <c r="L49" i="7"/>
  <c r="L46" i="7"/>
  <c r="L45" i="7"/>
  <c r="L54" i="7"/>
  <c r="L44" i="7"/>
  <c r="L55" i="7"/>
  <c r="L48" i="7"/>
  <c r="L56" i="7"/>
  <c r="L57" i="7"/>
  <c r="L50" i="7"/>
  <c r="J47" i="7"/>
  <c r="J42" i="7"/>
  <c r="J52" i="7"/>
  <c r="J51" i="7"/>
  <c r="J53" i="7"/>
  <c r="J41" i="7"/>
  <c r="J43" i="7"/>
  <c r="J49" i="7"/>
  <c r="J46" i="7"/>
  <c r="J45" i="7"/>
  <c r="J54" i="7"/>
  <c r="J44" i="7"/>
  <c r="J55" i="7"/>
  <c r="J48" i="7"/>
  <c r="J56" i="7"/>
  <c r="J57" i="7"/>
  <c r="J50" i="7"/>
  <c r="F47" i="7"/>
  <c r="F42" i="7"/>
  <c r="F52" i="7"/>
  <c r="F51" i="7"/>
  <c r="F53" i="7"/>
  <c r="F41" i="7"/>
  <c r="F43" i="7"/>
  <c r="F49" i="7"/>
  <c r="F46" i="7"/>
  <c r="F45" i="7"/>
  <c r="F54" i="7"/>
  <c r="F44" i="7"/>
  <c r="F55" i="7"/>
  <c r="F48" i="7"/>
  <c r="F56" i="7"/>
  <c r="F57" i="7"/>
  <c r="F50" i="7"/>
  <c r="L20" i="7"/>
  <c r="L10" i="7"/>
  <c r="L19" i="7"/>
  <c r="L21" i="7"/>
  <c r="L24" i="7"/>
  <c r="L15" i="7"/>
  <c r="L22" i="7"/>
  <c r="L26" i="7"/>
  <c r="L23" i="7"/>
  <c r="L18" i="7"/>
  <c r="L16" i="7"/>
  <c r="L11" i="7"/>
  <c r="L25" i="7"/>
  <c r="J20" i="7"/>
  <c r="J10" i="7"/>
  <c r="J19" i="7"/>
  <c r="J21" i="7"/>
  <c r="J24" i="7"/>
  <c r="J15" i="7"/>
  <c r="J22" i="7"/>
  <c r="J26" i="7"/>
  <c r="J23" i="7"/>
  <c r="J18" i="7"/>
  <c r="J16" i="7"/>
  <c r="J11" i="7"/>
  <c r="J25" i="7"/>
  <c r="F20" i="7"/>
  <c r="F10" i="7"/>
  <c r="F19" i="7"/>
  <c r="F21" i="7"/>
  <c r="F24" i="7"/>
  <c r="F15" i="7"/>
  <c r="F22" i="7"/>
  <c r="F26" i="7"/>
  <c r="F23" i="7"/>
  <c r="F18" i="7"/>
  <c r="F16" i="7"/>
  <c r="F11" i="7"/>
  <c r="F25" i="7"/>
  <c r="L74" i="6"/>
  <c r="L75" i="6"/>
  <c r="L69" i="6"/>
  <c r="L70" i="6"/>
  <c r="L55" i="6"/>
  <c r="L52" i="6"/>
  <c r="L57" i="6"/>
  <c r="L71" i="6"/>
  <c r="L64" i="6"/>
  <c r="L66" i="6"/>
  <c r="L68" i="6"/>
  <c r="L50" i="6"/>
  <c r="L59" i="6"/>
  <c r="L67" i="6"/>
  <c r="L73" i="6"/>
  <c r="J74" i="6"/>
  <c r="J75" i="6"/>
  <c r="J69" i="6"/>
  <c r="J70" i="6"/>
  <c r="J55" i="6"/>
  <c r="J52" i="6"/>
  <c r="J57" i="6"/>
  <c r="J71" i="6"/>
  <c r="J64" i="6"/>
  <c r="J66" i="6"/>
  <c r="J68" i="6"/>
  <c r="J50" i="6"/>
  <c r="J59" i="6"/>
  <c r="J67" i="6"/>
  <c r="J73" i="6"/>
  <c r="F74" i="6"/>
  <c r="F75" i="6"/>
  <c r="F69" i="6"/>
  <c r="F70" i="6"/>
  <c r="F55" i="6"/>
  <c r="F52" i="6"/>
  <c r="F57" i="6"/>
  <c r="F71" i="6"/>
  <c r="F64" i="6"/>
  <c r="F66" i="6"/>
  <c r="F68" i="6"/>
  <c r="F50" i="6"/>
  <c r="F59" i="6"/>
  <c r="F67" i="6"/>
  <c r="F73" i="6"/>
  <c r="F64" i="5"/>
  <c r="F88" i="5"/>
  <c r="F75" i="5"/>
  <c r="F65" i="5"/>
  <c r="F85" i="5"/>
  <c r="F59" i="5"/>
  <c r="F70" i="5"/>
  <c r="F79" i="5"/>
  <c r="F67" i="5"/>
  <c r="F84" i="5"/>
  <c r="F72" i="5"/>
  <c r="F71" i="5"/>
  <c r="F60" i="5"/>
  <c r="F63" i="5"/>
  <c r="F78" i="5"/>
  <c r="F80" i="5"/>
  <c r="F76" i="5"/>
  <c r="F83" i="5"/>
  <c r="F81" i="5"/>
  <c r="L20" i="6"/>
  <c r="L29" i="6"/>
  <c r="L32" i="6"/>
  <c r="L27" i="6"/>
  <c r="L13" i="6"/>
  <c r="L16" i="6"/>
  <c r="L37" i="6"/>
  <c r="L17" i="6"/>
  <c r="L33" i="6"/>
  <c r="L40" i="6"/>
  <c r="L22" i="6"/>
  <c r="L36" i="6"/>
  <c r="L11" i="6"/>
  <c r="L21" i="6"/>
  <c r="L28" i="6"/>
  <c r="L10" i="6"/>
  <c r="L19" i="6"/>
  <c r="J20" i="6"/>
  <c r="J29" i="6"/>
  <c r="J32" i="6"/>
  <c r="J27" i="6"/>
  <c r="J13" i="6"/>
  <c r="J16" i="6"/>
  <c r="J37" i="6"/>
  <c r="J17" i="6"/>
  <c r="J33" i="6"/>
  <c r="J40" i="6"/>
  <c r="J22" i="6"/>
  <c r="J36" i="6"/>
  <c r="J11" i="6"/>
  <c r="J21" i="6"/>
  <c r="J28" i="6"/>
  <c r="J10" i="6"/>
  <c r="J19" i="6"/>
  <c r="F20" i="6"/>
  <c r="F29" i="6"/>
  <c r="F32" i="6"/>
  <c r="F27" i="6"/>
  <c r="F13" i="6"/>
  <c r="F16" i="6"/>
  <c r="F37" i="6"/>
  <c r="F17" i="6"/>
  <c r="F33" i="6"/>
  <c r="F40" i="6"/>
  <c r="F22" i="6"/>
  <c r="F36" i="6"/>
  <c r="F11" i="6"/>
  <c r="F21" i="6"/>
  <c r="F28" i="6"/>
  <c r="F10" i="6"/>
  <c r="F19" i="6"/>
  <c r="J42" i="1"/>
  <c r="J45" i="1"/>
  <c r="J38" i="1"/>
  <c r="J49" i="1"/>
  <c r="J51" i="1"/>
  <c r="J56" i="1"/>
  <c r="J55" i="1"/>
  <c r="J48" i="1"/>
  <c r="J54" i="1"/>
  <c r="J47" i="1"/>
  <c r="J40" i="1"/>
  <c r="J44" i="1"/>
  <c r="J52" i="1"/>
  <c r="J39" i="1"/>
  <c r="J53" i="1"/>
  <c r="J50" i="1"/>
  <c r="F69" i="5"/>
  <c r="L38" i="5"/>
  <c r="L39" i="5"/>
  <c r="L17" i="5"/>
  <c r="L12" i="5"/>
  <c r="L14" i="5"/>
  <c r="L36" i="5"/>
  <c r="L32" i="5"/>
  <c r="L37" i="5"/>
  <c r="L34" i="5"/>
  <c r="L9" i="5"/>
  <c r="L30" i="5"/>
  <c r="L15" i="5"/>
  <c r="L19" i="5"/>
  <c r="L10" i="5"/>
  <c r="L13" i="5"/>
  <c r="L40" i="5"/>
  <c r="L11" i="5"/>
  <c r="L26" i="5"/>
  <c r="L41" i="5"/>
  <c r="L25" i="5"/>
  <c r="L31" i="5"/>
  <c r="L28" i="5"/>
  <c r="L21" i="5"/>
  <c r="L42" i="5"/>
  <c r="L27" i="5"/>
  <c r="L29" i="5"/>
  <c r="L35" i="5"/>
  <c r="J38" i="5"/>
  <c r="J39" i="5"/>
  <c r="J17" i="5"/>
  <c r="J12" i="5"/>
  <c r="J14" i="5"/>
  <c r="J36" i="5"/>
  <c r="J32" i="5"/>
  <c r="J37" i="5"/>
  <c r="J34" i="5"/>
  <c r="J9" i="5"/>
  <c r="J30" i="5"/>
  <c r="J15" i="5"/>
  <c r="J19" i="5"/>
  <c r="J10" i="5"/>
  <c r="J13" i="5"/>
  <c r="J40" i="5"/>
  <c r="J11" i="5"/>
  <c r="J26" i="5"/>
  <c r="J41" i="5"/>
  <c r="J25" i="5"/>
  <c r="J31" i="5"/>
  <c r="J28" i="5"/>
  <c r="J21" i="5"/>
  <c r="J42" i="5"/>
  <c r="J27" i="5"/>
  <c r="J29" i="5"/>
  <c r="J35" i="5"/>
  <c r="F38" i="5"/>
  <c r="F39" i="5"/>
  <c r="F17" i="5"/>
  <c r="F12" i="5"/>
  <c r="F14" i="5"/>
  <c r="F36" i="5"/>
  <c r="F32" i="5"/>
  <c r="F37" i="5"/>
  <c r="F34" i="5"/>
  <c r="F9" i="5"/>
  <c r="F30" i="5"/>
  <c r="F15" i="5"/>
  <c r="F19" i="5"/>
  <c r="F10" i="5"/>
  <c r="F13" i="5"/>
  <c r="F40" i="5"/>
  <c r="F11" i="5"/>
  <c r="F26" i="5"/>
  <c r="F41" i="5"/>
  <c r="F25" i="5"/>
  <c r="F31" i="5"/>
  <c r="F28" i="5"/>
  <c r="F21" i="5"/>
  <c r="F42" i="5"/>
  <c r="F27" i="5"/>
  <c r="F29" i="5"/>
  <c r="F35" i="5"/>
  <c r="F42" i="1"/>
  <c r="L10" i="1"/>
  <c r="L12" i="1"/>
  <c r="L9" i="1"/>
  <c r="L20" i="1"/>
  <c r="L13" i="1"/>
  <c r="L18" i="1"/>
  <c r="L19" i="1"/>
  <c r="L15" i="1"/>
  <c r="L17" i="1"/>
  <c r="L11" i="1"/>
  <c r="L14" i="1"/>
  <c r="L21" i="1"/>
  <c r="L22" i="1"/>
  <c r="L23" i="1"/>
  <c r="J10" i="1"/>
  <c r="J12" i="1"/>
  <c r="J9" i="1"/>
  <c r="J20" i="1"/>
  <c r="J13" i="1"/>
  <c r="J18" i="1"/>
  <c r="J19" i="1"/>
  <c r="J15" i="1"/>
  <c r="J17" i="1"/>
  <c r="J11" i="1"/>
  <c r="J14" i="1"/>
  <c r="J21" i="1"/>
  <c r="J22" i="1"/>
  <c r="J23" i="1"/>
  <c r="J16" i="1"/>
  <c r="F10" i="1"/>
  <c r="F12" i="1"/>
  <c r="F9" i="1"/>
  <c r="F20" i="1"/>
  <c r="F13" i="1"/>
  <c r="F18" i="1"/>
  <c r="F19" i="1"/>
  <c r="F15" i="1"/>
  <c r="F17" i="1"/>
  <c r="F11" i="1"/>
  <c r="F14" i="1"/>
  <c r="F21" i="1"/>
  <c r="F22" i="1"/>
  <c r="F23" i="1"/>
  <c r="L16" i="1"/>
  <c r="F16" i="1"/>
  <c r="J62" i="8" l="1"/>
  <c r="J52" i="8"/>
  <c r="J48" i="8"/>
  <c r="J64" i="8"/>
  <c r="J65" i="8"/>
  <c r="J57" i="8"/>
  <c r="J66" i="8"/>
  <c r="J59" i="8"/>
  <c r="J49" i="8"/>
  <c r="J61" i="8"/>
  <c r="J47" i="8"/>
  <c r="J50" i="8"/>
  <c r="J54" i="8"/>
  <c r="J51" i="8"/>
  <c r="J53" i="8"/>
  <c r="J63" i="8"/>
  <c r="J56" i="8"/>
  <c r="M56" i="8" s="1"/>
  <c r="J55" i="8"/>
  <c r="M55" i="8" s="1"/>
  <c r="J58" i="8"/>
  <c r="M58" i="8" s="1"/>
  <c r="J67" i="8"/>
  <c r="M67" i="8" s="1"/>
  <c r="J13" i="8"/>
  <c r="L64" i="5"/>
  <c r="L88" i="5"/>
  <c r="L75" i="5"/>
  <c r="L65" i="5"/>
  <c r="L85" i="5"/>
  <c r="L59" i="5"/>
  <c r="L70" i="5"/>
  <c r="L79" i="5"/>
  <c r="L67" i="5"/>
  <c r="L84" i="5"/>
  <c r="L72" i="5"/>
  <c r="L71" i="5"/>
  <c r="L60" i="5"/>
  <c r="L63" i="5"/>
  <c r="L78" i="5"/>
  <c r="L80" i="5"/>
  <c r="L76" i="5"/>
  <c r="L83" i="5"/>
  <c r="L81" i="5"/>
  <c r="L69" i="5"/>
  <c r="J64" i="5"/>
  <c r="J88" i="5"/>
  <c r="J75" i="5"/>
  <c r="J65" i="5"/>
  <c r="J85" i="5"/>
  <c r="J59" i="5"/>
  <c r="J70" i="5"/>
  <c r="J79" i="5"/>
  <c r="J67" i="5"/>
  <c r="J84" i="5"/>
  <c r="J72" i="5"/>
  <c r="J71" i="5"/>
  <c r="M71" i="5" s="1"/>
  <c r="J60" i="5"/>
  <c r="J63" i="5"/>
  <c r="J78" i="5"/>
  <c r="J80" i="5"/>
  <c r="M80" i="5" s="1"/>
  <c r="J76" i="5"/>
  <c r="M76" i="5" s="1"/>
  <c r="J83" i="5"/>
  <c r="J81" i="5"/>
  <c r="J69" i="5"/>
  <c r="L45" i="1"/>
  <c r="L38" i="1"/>
  <c r="L49" i="1"/>
  <c r="L51" i="1"/>
  <c r="L56" i="1"/>
  <c r="L55" i="1"/>
  <c r="L48" i="1"/>
  <c r="L54" i="1"/>
  <c r="L47" i="1"/>
  <c r="L44" i="1"/>
  <c r="L52" i="1"/>
  <c r="L39" i="1"/>
  <c r="L53" i="1"/>
  <c r="L50" i="1"/>
  <c r="L42" i="1"/>
  <c r="F45" i="1"/>
  <c r="F38" i="1"/>
  <c r="F49" i="1"/>
  <c r="F51" i="1"/>
  <c r="F48" i="1"/>
  <c r="F54" i="1"/>
  <c r="F47" i="1"/>
  <c r="F40" i="1"/>
  <c r="F44" i="1"/>
  <c r="F52" i="1"/>
  <c r="F39" i="1"/>
  <c r="F53" i="1"/>
  <c r="F50" i="1"/>
  <c r="A64" i="8"/>
  <c r="A65" i="8"/>
  <c r="A66" i="8"/>
  <c r="A6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47" i="8"/>
  <c r="M29" i="8"/>
  <c r="M31" i="8"/>
  <c r="M30" i="8"/>
  <c r="A29" i="8"/>
  <c r="A30" i="8"/>
  <c r="A31" i="8"/>
  <c r="A27" i="8"/>
  <c r="A28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9" i="8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41" i="7"/>
  <c r="A10" i="7"/>
  <c r="A11" i="7"/>
  <c r="A12" i="7"/>
  <c r="A13" i="7"/>
  <c r="A14" i="7"/>
  <c r="A15" i="7"/>
  <c r="A16" i="7"/>
  <c r="A17" i="7"/>
  <c r="A18" i="7"/>
  <c r="A19" i="7"/>
  <c r="A20" i="7"/>
  <c r="A21" i="7"/>
  <c r="A9" i="7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49" i="6"/>
  <c r="M22" i="6"/>
  <c r="M36" i="6"/>
  <c r="M11" i="6"/>
  <c r="M21" i="6"/>
  <c r="M28" i="6"/>
  <c r="M10" i="6"/>
  <c r="A20" i="6"/>
  <c r="A21" i="6"/>
  <c r="A22" i="6"/>
  <c r="A23" i="6"/>
  <c r="A24" i="6"/>
  <c r="A25" i="6"/>
  <c r="A10" i="6"/>
  <c r="A11" i="6"/>
  <c r="A12" i="6"/>
  <c r="A13" i="6"/>
  <c r="A14" i="6"/>
  <c r="A15" i="6"/>
  <c r="A16" i="6"/>
  <c r="A17" i="6"/>
  <c r="A18" i="6"/>
  <c r="A19" i="6"/>
  <c r="A9" i="6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57" i="5"/>
  <c r="M41" i="5"/>
  <c r="M25" i="5"/>
  <c r="M31" i="5"/>
  <c r="M28" i="5"/>
  <c r="M21" i="5"/>
  <c r="M42" i="5"/>
  <c r="M27" i="5"/>
  <c r="M29" i="5"/>
  <c r="A28" i="5"/>
  <c r="A29" i="5"/>
  <c r="A30" i="5"/>
  <c r="A31" i="5"/>
  <c r="A32" i="5"/>
  <c r="A33" i="5"/>
  <c r="A34" i="5"/>
  <c r="A35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9" i="5"/>
  <c r="A3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50" i="1"/>
  <c r="A51" i="1"/>
  <c r="A52" i="1"/>
  <c r="A53" i="1"/>
  <c r="A39" i="1"/>
  <c r="A40" i="1"/>
  <c r="A41" i="1"/>
  <c r="A42" i="1"/>
  <c r="A43" i="1"/>
  <c r="A44" i="1"/>
  <c r="A45" i="1"/>
  <c r="A46" i="1"/>
  <c r="A47" i="1"/>
  <c r="A48" i="1"/>
  <c r="A49" i="1"/>
  <c r="M53" i="1" l="1"/>
  <c r="M63" i="5"/>
  <c r="M60" i="5"/>
  <c r="M39" i="1"/>
  <c r="M52" i="1"/>
  <c r="M83" i="5"/>
  <c r="M81" i="5"/>
  <c r="M78" i="5"/>
  <c r="M50" i="1"/>
  <c r="M27" i="8"/>
  <c r="M28" i="8"/>
  <c r="M51" i="1"/>
  <c r="M18" i="8"/>
  <c r="M15" i="7"/>
  <c r="M57" i="6"/>
  <c r="M19" i="6"/>
  <c r="M17" i="5"/>
  <c r="M10" i="5"/>
  <c r="M79" i="5"/>
  <c r="M84" i="5"/>
  <c r="M72" i="5"/>
  <c r="M38" i="5"/>
  <c r="M47" i="1"/>
  <c r="M48" i="1"/>
  <c r="M9" i="1"/>
  <c r="M11" i="1"/>
  <c r="M17" i="8"/>
  <c r="M41" i="7"/>
  <c r="M56" i="7"/>
  <c r="M47" i="7"/>
  <c r="M56" i="1"/>
  <c r="M18" i="1"/>
  <c r="M17" i="1"/>
  <c r="M17" i="6"/>
  <c r="M29" i="6"/>
  <c r="M37" i="6"/>
  <c r="M50" i="8"/>
  <c r="M65" i="8"/>
  <c r="M66" i="8"/>
  <c r="M53" i="8"/>
  <c r="M37" i="5"/>
  <c r="M9" i="5"/>
  <c r="M39" i="5"/>
  <c r="M34" i="5"/>
  <c r="M48" i="7"/>
  <c r="M14" i="5"/>
  <c r="M40" i="5"/>
  <c r="M36" i="5"/>
  <c r="M26" i="7"/>
  <c r="M55" i="7"/>
  <c r="M57" i="7"/>
  <c r="M53" i="7"/>
  <c r="M71" i="6"/>
  <c r="M74" i="6"/>
  <c r="M73" i="6"/>
  <c r="M33" i="6"/>
  <c r="M70" i="6"/>
  <c r="M64" i="6"/>
  <c r="M27" i="6"/>
  <c r="M13" i="6"/>
  <c r="M40" i="6"/>
  <c r="M50" i="6"/>
  <c r="M20" i="6"/>
  <c r="M49" i="7"/>
  <c r="M52" i="7"/>
  <c r="M44" i="7"/>
  <c r="M46" i="7"/>
  <c r="M25" i="7"/>
  <c r="M42" i="1"/>
  <c r="M45" i="1"/>
  <c r="M20" i="1"/>
  <c r="M14" i="1"/>
  <c r="M49" i="1"/>
  <c r="M10" i="1"/>
  <c r="M15" i="1"/>
  <c r="M22" i="1"/>
  <c r="M21" i="1"/>
  <c r="M44" i="1"/>
  <c r="M16" i="1"/>
  <c r="M38" i="1"/>
  <c r="M40" i="1"/>
  <c r="M54" i="1"/>
  <c r="M13" i="1"/>
  <c r="M61" i="8"/>
  <c r="M64" i="8"/>
  <c r="M49" i="8"/>
  <c r="M11" i="8"/>
  <c r="M24" i="8"/>
  <c r="M51" i="8"/>
  <c r="M48" i="8"/>
  <c r="M21" i="8"/>
  <c r="M23" i="7"/>
  <c r="M11" i="7"/>
  <c r="M68" i="6"/>
  <c r="M66" i="6"/>
  <c r="M69" i="6"/>
  <c r="M59" i="6"/>
  <c r="M88" i="5"/>
  <c r="M64" i="5"/>
  <c r="M70" i="5"/>
  <c r="M75" i="5"/>
  <c r="M85" i="5"/>
  <c r="M13" i="5"/>
  <c r="M32" i="5"/>
  <c r="M35" i="5"/>
  <c r="M63" i="8"/>
  <c r="M47" i="8"/>
  <c r="M16" i="8"/>
  <c r="M51" i="7"/>
  <c r="M20" i="7"/>
  <c r="M22" i="7"/>
  <c r="M67" i="5"/>
  <c r="M45" i="7"/>
  <c r="M42" i="7"/>
  <c r="M54" i="7"/>
  <c r="M43" i="7"/>
  <c r="M50" i="7"/>
  <c r="M21" i="7"/>
  <c r="M19" i="7"/>
  <c r="M16" i="7"/>
  <c r="M10" i="7"/>
  <c r="M24" i="7"/>
  <c r="M18" i="7"/>
  <c r="M67" i="6"/>
  <c r="M52" i="6"/>
  <c r="M55" i="6"/>
  <c r="M75" i="6"/>
  <c r="M16" i="6"/>
  <c r="M32" i="6"/>
  <c r="M69" i="5"/>
  <c r="M65" i="5"/>
  <c r="M59" i="5"/>
  <c r="M12" i="5"/>
  <c r="M11" i="5"/>
  <c r="M26" i="5"/>
  <c r="M30" i="5"/>
  <c r="M15" i="5"/>
  <c r="M19" i="5"/>
  <c r="M55" i="1"/>
  <c r="M19" i="1"/>
  <c r="M23" i="1"/>
  <c r="M12" i="1"/>
  <c r="M57" i="8"/>
  <c r="M59" i="8"/>
  <c r="M52" i="8"/>
  <c r="M54" i="8"/>
  <c r="M62" i="8"/>
  <c r="M10" i="8"/>
  <c r="M23" i="8"/>
  <c r="M9" i="8"/>
  <c r="M25" i="8"/>
  <c r="M14" i="8"/>
  <c r="M22" i="8"/>
  <c r="M26" i="8"/>
  <c r="M15" i="8"/>
  <c r="M20" i="8"/>
  <c r="M19" i="8"/>
  <c r="M12" i="8"/>
  <c r="M13" i="8"/>
  <c r="N40" i="1" l="1"/>
  <c r="N16" i="7"/>
  <c r="N75" i="6"/>
  <c r="N55" i="6"/>
  <c r="N68" i="6"/>
  <c r="N13" i="6"/>
  <c r="N16" i="6"/>
  <c r="N59" i="5"/>
  <c r="N59" i="8"/>
  <c r="N78" i="5"/>
  <c r="N70" i="5"/>
  <c r="N71" i="5"/>
  <c r="N64" i="5"/>
  <c r="N76" i="5"/>
  <c r="N69" i="5"/>
  <c r="N85" i="5"/>
  <c r="N88" i="5"/>
  <c r="N63" i="5"/>
  <c r="N67" i="5"/>
  <c r="N84" i="5"/>
  <c r="N80" i="5"/>
  <c r="N65" i="5"/>
  <c r="N66" i="5"/>
  <c r="N61" i="5"/>
  <c r="N74" i="5"/>
  <c r="N87" i="5"/>
  <c r="N57" i="5"/>
  <c r="N82" i="5"/>
  <c r="N73" i="5"/>
  <c r="N58" i="5"/>
  <c r="N68" i="5"/>
  <c r="N77" i="5"/>
  <c r="N62" i="5"/>
  <c r="N86" i="5"/>
  <c r="N79" i="5"/>
  <c r="N60" i="5"/>
  <c r="N75" i="5"/>
  <c r="N72" i="5"/>
  <c r="N81" i="5"/>
  <c r="N83" i="5"/>
  <c r="N25" i="7"/>
  <c r="N23" i="7"/>
  <c r="N39" i="1"/>
  <c r="N49" i="1"/>
  <c r="N42" i="1"/>
  <c r="N50" i="1"/>
  <c r="N38" i="1"/>
  <c r="N48" i="1"/>
  <c r="N51" i="1"/>
  <c r="N53" i="1"/>
  <c r="N56" i="1"/>
  <c r="N47" i="1"/>
  <c r="N55" i="1"/>
  <c r="N54" i="1"/>
  <c r="N41" i="1"/>
  <c r="N46" i="1"/>
  <c r="N57" i="1"/>
  <c r="N43" i="1"/>
  <c r="N44" i="1"/>
  <c r="N45" i="1"/>
  <c r="N52" i="1"/>
  <c r="N52" i="6"/>
  <c r="N59" i="6"/>
  <c r="N70" i="6"/>
  <c r="N71" i="6"/>
  <c r="N51" i="6"/>
  <c r="N56" i="6"/>
  <c r="N61" i="6"/>
  <c r="N60" i="6"/>
  <c r="N58" i="6"/>
  <c r="N53" i="6"/>
  <c r="N62" i="6"/>
  <c r="N54" i="6"/>
  <c r="N49" i="6"/>
  <c r="N65" i="6"/>
  <c r="N72" i="6"/>
  <c r="N63" i="6"/>
  <c r="N67" i="6"/>
  <c r="N69" i="6"/>
  <c r="N66" i="6"/>
  <c r="N73" i="6"/>
  <c r="N57" i="6"/>
  <c r="N50" i="6"/>
  <c r="N64" i="6"/>
  <c r="N74" i="6"/>
  <c r="N37" i="6"/>
  <c r="N31" i="6"/>
  <c r="N18" i="6"/>
  <c r="N20" i="6"/>
  <c r="N27" i="6"/>
  <c r="N29" i="6"/>
  <c r="N35" i="6"/>
  <c r="N12" i="6"/>
  <c r="N34" i="6"/>
  <c r="N24" i="6"/>
  <c r="N11" i="6"/>
  <c r="N19" i="6"/>
  <c r="N14" i="6"/>
  <c r="N17" i="6"/>
  <c r="N15" i="6"/>
  <c r="N26" i="6"/>
  <c r="N25" i="6"/>
  <c r="N23" i="6"/>
  <c r="N21" i="6"/>
  <c r="N33" i="6"/>
  <c r="N9" i="6"/>
  <c r="N28" i="6"/>
  <c r="N32" i="6"/>
  <c r="N40" i="6"/>
  <c r="N36" i="6"/>
  <c r="N38" i="6"/>
  <c r="N39" i="6"/>
  <c r="N30" i="6"/>
  <c r="N10" i="6"/>
  <c r="N22" i="6"/>
  <c r="N24" i="7"/>
  <c r="N10" i="7"/>
  <c r="N9" i="7"/>
  <c r="N13" i="7"/>
  <c r="N14" i="7"/>
  <c r="N12" i="7"/>
  <c r="N17" i="7"/>
  <c r="N11" i="7"/>
  <c r="N26" i="7"/>
  <c r="N19" i="7"/>
  <c r="N22" i="7"/>
  <c r="N18" i="7"/>
  <c r="N21" i="7"/>
  <c r="N20" i="7"/>
  <c r="N15" i="7"/>
  <c r="N31" i="8"/>
  <c r="N43" i="7"/>
  <c r="N62" i="8"/>
  <c r="N60" i="8"/>
  <c r="N57" i="8"/>
  <c r="N47" i="8"/>
  <c r="N61" i="8"/>
  <c r="N53" i="8"/>
  <c r="N51" i="8"/>
  <c r="N50" i="8"/>
  <c r="N54" i="8"/>
  <c r="N19" i="5"/>
  <c r="N89" i="5"/>
  <c r="N91" i="5"/>
  <c r="N92" i="5"/>
  <c r="N90" i="5"/>
  <c r="N63" i="8"/>
  <c r="N66" i="8"/>
  <c r="N20" i="5"/>
  <c r="N18" i="5"/>
  <c r="N64" i="8"/>
  <c r="N12" i="8"/>
  <c r="N12" i="1"/>
  <c r="N52" i="8"/>
  <c r="N58" i="8"/>
  <c r="N48" i="8"/>
  <c r="N49" i="8"/>
  <c r="N65" i="8"/>
  <c r="N20" i="8"/>
  <c r="N9" i="8"/>
  <c r="N19" i="1"/>
  <c r="N42" i="7"/>
  <c r="N16" i="8"/>
  <c r="N35" i="5"/>
  <c r="N22" i="5"/>
  <c r="N33" i="5"/>
  <c r="N23" i="5"/>
  <c r="N16" i="5"/>
  <c r="N24" i="5"/>
  <c r="N13" i="5"/>
  <c r="N21" i="8"/>
  <c r="N11" i="8"/>
  <c r="N13" i="1"/>
  <c r="N16" i="1"/>
  <c r="N26" i="1"/>
  <c r="N24" i="1"/>
  <c r="N25" i="1"/>
  <c r="N21" i="1"/>
  <c r="N15" i="1"/>
  <c r="N20" i="1"/>
  <c r="N46" i="7"/>
  <c r="N52" i="7"/>
  <c r="N57" i="7"/>
  <c r="N40" i="5"/>
  <c r="N48" i="7"/>
  <c r="N39" i="5"/>
  <c r="N37" i="5"/>
  <c r="N17" i="1"/>
  <c r="N56" i="7"/>
  <c r="N17" i="8"/>
  <c r="N9" i="1"/>
  <c r="N17" i="5"/>
  <c r="N18" i="8"/>
  <c r="N28" i="8"/>
  <c r="N67" i="8"/>
  <c r="N56" i="8"/>
  <c r="N30" i="8"/>
  <c r="N25" i="5"/>
  <c r="N42" i="5"/>
  <c r="N21" i="5"/>
  <c r="N26" i="8"/>
  <c r="N14" i="8"/>
  <c r="N10" i="8"/>
  <c r="N30" i="5"/>
  <c r="N11" i="5"/>
  <c r="N13" i="8"/>
  <c r="N19" i="8"/>
  <c r="N15" i="8"/>
  <c r="N22" i="8"/>
  <c r="N25" i="8"/>
  <c r="N23" i="8"/>
  <c r="N23" i="1"/>
  <c r="N15" i="5"/>
  <c r="N26" i="5"/>
  <c r="N12" i="5"/>
  <c r="N50" i="7"/>
  <c r="N59" i="7"/>
  <c r="N58" i="7"/>
  <c r="N60" i="7"/>
  <c r="N54" i="7"/>
  <c r="N45" i="7"/>
  <c r="N51" i="7"/>
  <c r="N32" i="5"/>
  <c r="N24" i="8"/>
  <c r="N22" i="1"/>
  <c r="N10" i="1"/>
  <c r="N14" i="1"/>
  <c r="N44" i="7"/>
  <c r="N49" i="7"/>
  <c r="N53" i="7"/>
  <c r="N55" i="7"/>
  <c r="N36" i="5"/>
  <c r="N14" i="5"/>
  <c r="N34" i="5"/>
  <c r="N9" i="5"/>
  <c r="N18" i="1"/>
  <c r="N47" i="7"/>
  <c r="N41" i="7"/>
  <c r="N11" i="1"/>
  <c r="N38" i="5"/>
  <c r="N10" i="5"/>
  <c r="N27" i="8"/>
  <c r="N55" i="8"/>
  <c r="N29" i="8"/>
  <c r="N28" i="5"/>
  <c r="N29" i="5"/>
  <c r="N41" i="5"/>
  <c r="N27" i="5"/>
  <c r="N31" i="5"/>
</calcChain>
</file>

<file path=xl/sharedStrings.xml><?xml version="1.0" encoding="utf-8"?>
<sst xmlns="http://schemas.openxmlformats.org/spreadsheetml/2006/main" count="1098" uniqueCount="279">
  <si>
    <t>ŠTARTNA LISTA</t>
  </si>
  <si>
    <t>DEČKI</t>
  </si>
  <si>
    <t>Štev.</t>
  </si>
  <si>
    <t>Točke</t>
  </si>
  <si>
    <t>Daljina</t>
  </si>
  <si>
    <t>Vortex</t>
  </si>
  <si>
    <t>SKUPAJ</t>
  </si>
  <si>
    <t>Uvrstitev</t>
  </si>
  <si>
    <t>RAZRED:</t>
  </si>
  <si>
    <t>60 m</t>
  </si>
  <si>
    <t>Razred</t>
  </si>
  <si>
    <t>DEKLICE</t>
  </si>
  <si>
    <t>OŠ OTOČEC</t>
  </si>
  <si>
    <t>600 m</t>
  </si>
  <si>
    <t>:</t>
  </si>
  <si>
    <t>1.</t>
  </si>
  <si>
    <t>2. in 3.</t>
  </si>
  <si>
    <t>4. in 5.</t>
  </si>
  <si>
    <t>Višina</t>
  </si>
  <si>
    <t>6. in 7.</t>
  </si>
  <si>
    <t>Krogla</t>
  </si>
  <si>
    <t>8. in 9.</t>
  </si>
  <si>
    <t>Priimek</t>
  </si>
  <si>
    <t>Ime</t>
  </si>
  <si>
    <t>Bojanec</t>
  </si>
  <si>
    <t>Eva</t>
  </si>
  <si>
    <t>Eršte</t>
  </si>
  <si>
    <t>Lea</t>
  </si>
  <si>
    <t>Falkner</t>
  </si>
  <si>
    <t>Živa</t>
  </si>
  <si>
    <t>Hrastar</t>
  </si>
  <si>
    <t>Maruška</t>
  </si>
  <si>
    <t>Jelen</t>
  </si>
  <si>
    <t>Ula</t>
  </si>
  <si>
    <t>Kočman</t>
  </si>
  <si>
    <t>Nives</t>
  </si>
  <si>
    <t>Pavkovič</t>
  </si>
  <si>
    <t>Tina Tinkara</t>
  </si>
  <si>
    <t>Pavlin</t>
  </si>
  <si>
    <t>Ava</t>
  </si>
  <si>
    <t>Teropšič</t>
  </si>
  <si>
    <t>Ema</t>
  </si>
  <si>
    <t>Turk</t>
  </si>
  <si>
    <t>Tara</t>
  </si>
  <si>
    <t>Žagar</t>
  </si>
  <si>
    <t>Ana</t>
  </si>
  <si>
    <t>Lučka</t>
  </si>
  <si>
    <t>Lucija</t>
  </si>
  <si>
    <t>Tratar</t>
  </si>
  <si>
    <t>Vidovič</t>
  </si>
  <si>
    <t>Manca</t>
  </si>
  <si>
    <t>Žnidaršič</t>
  </si>
  <si>
    <t>Neja</t>
  </si>
  <si>
    <t>8. a</t>
  </si>
  <si>
    <t>9. a</t>
  </si>
  <si>
    <t>Hočevar</t>
  </si>
  <si>
    <t>Vid</t>
  </si>
  <si>
    <t>Kresal</t>
  </si>
  <si>
    <t>Ožbej</t>
  </si>
  <si>
    <t>Kunej</t>
  </si>
  <si>
    <t>Jaka</t>
  </si>
  <si>
    <t>Pernek</t>
  </si>
  <si>
    <t>Nik</t>
  </si>
  <si>
    <t>Radež</t>
  </si>
  <si>
    <t>Matija</t>
  </si>
  <si>
    <t>Bašelj</t>
  </si>
  <si>
    <t>Peter</t>
  </si>
  <si>
    <t>Blatnik</t>
  </si>
  <si>
    <t>Matic</t>
  </si>
  <si>
    <t>Žan</t>
  </si>
  <si>
    <t>Tim</t>
  </si>
  <si>
    <t>Strgar</t>
  </si>
  <si>
    <t>Švirt</t>
  </si>
  <si>
    <t>Erazem Maks</t>
  </si>
  <si>
    <t>Kovačič</t>
  </si>
  <si>
    <t>Denis</t>
  </si>
  <si>
    <t>Matej</t>
  </si>
  <si>
    <t>Pelko</t>
  </si>
  <si>
    <t>Urban</t>
  </si>
  <si>
    <t>Premru</t>
  </si>
  <si>
    <t>Domen</t>
  </si>
  <si>
    <t>Strajnar</t>
  </si>
  <si>
    <t>Klavdij</t>
  </si>
  <si>
    <t>Vidrih</t>
  </si>
  <si>
    <t>Timotej</t>
  </si>
  <si>
    <t>Virant</t>
  </si>
  <si>
    <t>Baš</t>
  </si>
  <si>
    <t>Gašper</t>
  </si>
  <si>
    <t>Brancelj</t>
  </si>
  <si>
    <t>Martin</t>
  </si>
  <si>
    <t>Fejzič</t>
  </si>
  <si>
    <t>Jan</t>
  </si>
  <si>
    <t>Matevž</t>
  </si>
  <si>
    <t>Kos</t>
  </si>
  <si>
    <t>Lovrenc</t>
  </si>
  <si>
    <t>Predalič</t>
  </si>
  <si>
    <t>Erik</t>
  </si>
  <si>
    <t>Simon</t>
  </si>
  <si>
    <t>Rifelj</t>
  </si>
  <si>
    <t>Rok</t>
  </si>
  <si>
    <t>Marko</t>
  </si>
  <si>
    <t>1. a</t>
  </si>
  <si>
    <t>1. b</t>
  </si>
  <si>
    <t>Borse</t>
  </si>
  <si>
    <t>Nika</t>
  </si>
  <si>
    <t>Gazvoda</t>
  </si>
  <si>
    <t>Špela</t>
  </si>
  <si>
    <t>Hudorovac</t>
  </si>
  <si>
    <t>Anja</t>
  </si>
  <si>
    <t>Kerin</t>
  </si>
  <si>
    <t>Korent</t>
  </si>
  <si>
    <t>Ejup</t>
  </si>
  <si>
    <t>Kaja</t>
  </si>
  <si>
    <t>Kene</t>
  </si>
  <si>
    <t>Beti</t>
  </si>
  <si>
    <t>Novak</t>
  </si>
  <si>
    <t>Pia</t>
  </si>
  <si>
    <t>Plankar</t>
  </si>
  <si>
    <t>Ajda</t>
  </si>
  <si>
    <t>Urša</t>
  </si>
  <si>
    <t>Vene</t>
  </si>
  <si>
    <t>Taja</t>
  </si>
  <si>
    <t>Barbo</t>
  </si>
  <si>
    <t>Drnovšek</t>
  </si>
  <si>
    <t>Lev</t>
  </si>
  <si>
    <t>Medved</t>
  </si>
  <si>
    <t>Žiga</t>
  </si>
  <si>
    <t>Nejc</t>
  </si>
  <si>
    <t>Selak</t>
  </si>
  <si>
    <t>Turk Bevc</t>
  </si>
  <si>
    <t>Bevc</t>
  </si>
  <si>
    <t>France</t>
  </si>
  <si>
    <t>Božič</t>
  </si>
  <si>
    <t>Bunderšek</t>
  </si>
  <si>
    <t>Alen</t>
  </si>
  <si>
    <t>Rataj</t>
  </si>
  <si>
    <t>Andraž</t>
  </si>
  <si>
    <t>Rožanc</t>
  </si>
  <si>
    <t>Luka</t>
  </si>
  <si>
    <t>Simončič</t>
  </si>
  <si>
    <t>Škrget</t>
  </si>
  <si>
    <t>Tevž</t>
  </si>
  <si>
    <t>Črešnar</t>
  </si>
  <si>
    <t>Kastelic</t>
  </si>
  <si>
    <t>Kirn</t>
  </si>
  <si>
    <t>Etian Zal</t>
  </si>
  <si>
    <t>Križan</t>
  </si>
  <si>
    <t>Miha</t>
  </si>
  <si>
    <t>Jure</t>
  </si>
  <si>
    <t>Klemen</t>
  </si>
  <si>
    <t>Kocjan</t>
  </si>
  <si>
    <t>Mitja</t>
  </si>
  <si>
    <t>Lovro</t>
  </si>
  <si>
    <t>2. a</t>
  </si>
  <si>
    <t>2. b</t>
  </si>
  <si>
    <t>3. a</t>
  </si>
  <si>
    <t>3. b</t>
  </si>
  <si>
    <t>Fakin</t>
  </si>
  <si>
    <t>Nastja</t>
  </si>
  <si>
    <t>Tija</t>
  </si>
  <si>
    <t>Janc</t>
  </si>
  <si>
    <t>Tanja</t>
  </si>
  <si>
    <t>Pleško</t>
  </si>
  <si>
    <t>Laura</t>
  </si>
  <si>
    <t>Romih</t>
  </si>
  <si>
    <t>Tiana Dalila</t>
  </si>
  <si>
    <t>Vidmar</t>
  </si>
  <si>
    <t>Veronika</t>
  </si>
  <si>
    <t>Zaletelj</t>
  </si>
  <si>
    <t>Karmen</t>
  </si>
  <si>
    <t>Černe</t>
  </si>
  <si>
    <t>Gaja</t>
  </si>
  <si>
    <t>Košiček</t>
  </si>
  <si>
    <t>Pajić</t>
  </si>
  <si>
    <t>Lana</t>
  </si>
  <si>
    <t>Anamarija</t>
  </si>
  <si>
    <t>Dobovičnik</t>
  </si>
  <si>
    <t>Lara</t>
  </si>
  <si>
    <t>Gačnik</t>
  </si>
  <si>
    <t>Nuša</t>
  </si>
  <si>
    <t>Saša</t>
  </si>
  <si>
    <t>Kamin</t>
  </si>
  <si>
    <t>Angelika</t>
  </si>
  <si>
    <t>Goga</t>
  </si>
  <si>
    <t>Prešeren</t>
  </si>
  <si>
    <t>Ema Julija</t>
  </si>
  <si>
    <t>Julija</t>
  </si>
  <si>
    <t>Antončič Petelin</t>
  </si>
  <si>
    <t>Hana</t>
  </si>
  <si>
    <t>Patricia</t>
  </si>
  <si>
    <t>Nena</t>
  </si>
  <si>
    <t>Iza</t>
  </si>
  <si>
    <t>Peskar</t>
  </si>
  <si>
    <t>Šinkovec</t>
  </si>
  <si>
    <t>Gregor</t>
  </si>
  <si>
    <t>Kocjančič</t>
  </si>
  <si>
    <t>Kristjan</t>
  </si>
  <si>
    <t>Marcel</t>
  </si>
  <si>
    <t>Povše</t>
  </si>
  <si>
    <t>Aleš</t>
  </si>
  <si>
    <t>Mark</t>
  </si>
  <si>
    <t>Bučar</t>
  </si>
  <si>
    <t>Gal</t>
  </si>
  <si>
    <t>Teo</t>
  </si>
  <si>
    <t>Tomaž</t>
  </si>
  <si>
    <t>Ščuka</t>
  </si>
  <si>
    <t>Jakob</t>
  </si>
  <si>
    <t>Štukelj</t>
  </si>
  <si>
    <t>Leon</t>
  </si>
  <si>
    <t>Luštek</t>
  </si>
  <si>
    <t>Anton</t>
  </si>
  <si>
    <t>Anej</t>
  </si>
  <si>
    <t>4. a</t>
  </si>
  <si>
    <t>4. b</t>
  </si>
  <si>
    <t>5. a</t>
  </si>
  <si>
    <t>Ravnohrib</t>
  </si>
  <si>
    <t>Lucija - Lučka</t>
  </si>
  <si>
    <t>Eneia</t>
  </si>
  <si>
    <t>Neža</t>
  </si>
  <si>
    <t>Jasmina</t>
  </si>
  <si>
    <t>Zoran</t>
  </si>
  <si>
    <t>Klara</t>
  </si>
  <si>
    <t>Kristina</t>
  </si>
  <si>
    <t>Tjaša</t>
  </si>
  <si>
    <t>Martini</t>
  </si>
  <si>
    <t>Karin</t>
  </si>
  <si>
    <t>Agnes</t>
  </si>
  <si>
    <t>Kim</t>
  </si>
  <si>
    <t>Meta</t>
  </si>
  <si>
    <t>Starašinič</t>
  </si>
  <si>
    <t>Zupančič</t>
  </si>
  <si>
    <t>Kogovšek</t>
  </si>
  <si>
    <t>Črt</t>
  </si>
  <si>
    <t>Kramar</t>
  </si>
  <si>
    <t>Izak</t>
  </si>
  <si>
    <t>Nace</t>
  </si>
  <si>
    <t>Žura</t>
  </si>
  <si>
    <t>Jakob Gal</t>
  </si>
  <si>
    <t>Tin</t>
  </si>
  <si>
    <t>Jamnik</t>
  </si>
  <si>
    <t>Ben</t>
  </si>
  <si>
    <t>Anže</t>
  </si>
  <si>
    <t>Ambrož</t>
  </si>
  <si>
    <t>6. a</t>
  </si>
  <si>
    <t>7. a</t>
  </si>
  <si>
    <t>Jerman</t>
  </si>
  <si>
    <t>Maruša</t>
  </si>
  <si>
    <t>Larisa</t>
  </si>
  <si>
    <t>Lora</t>
  </si>
  <si>
    <t>Petra</t>
  </si>
  <si>
    <t>Šmuc</t>
  </si>
  <si>
    <t>Nina</t>
  </si>
  <si>
    <t>Bajc</t>
  </si>
  <si>
    <t>Gorše</t>
  </si>
  <si>
    <t>Pavel</t>
  </si>
  <si>
    <t>Juntez</t>
  </si>
  <si>
    <t>Tilen</t>
  </si>
  <si>
    <t>Andrej</t>
  </si>
  <si>
    <t>Šerbec Turk</t>
  </si>
  <si>
    <t>MNOGOBOJČEK 2017</t>
  </si>
  <si>
    <t>Blažič</t>
  </si>
  <si>
    <t>Guculović</t>
  </si>
  <si>
    <t>Tia</t>
  </si>
  <si>
    <t>Lukšič</t>
  </si>
  <si>
    <t>Lina</t>
  </si>
  <si>
    <t>Pečarič</t>
  </si>
  <si>
    <t>Anastazija</t>
  </si>
  <si>
    <t>Patricija</t>
  </si>
  <si>
    <t>Ines</t>
  </si>
  <si>
    <t>Zala</t>
  </si>
  <si>
    <t>Tadeja</t>
  </si>
  <si>
    <t>Fink</t>
  </si>
  <si>
    <t>Kostrevc</t>
  </si>
  <si>
    <t>Sara</t>
  </si>
  <si>
    <t>Pugelj</t>
  </si>
  <si>
    <t>Sinanović</t>
  </si>
  <si>
    <t>Daris</t>
  </si>
  <si>
    <t>5. b</t>
  </si>
  <si>
    <t>Kelvišar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</si>
</sst>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charset val="238"/>
    </font>
    <font>
      <b/>
      <sz val="16"/>
      <name val="Tahoma"/>
      <family val="2"/>
      <charset val="238"/>
    </font>
    <font>
      <sz val="10"/>
      <name val="Tahoma"/>
      <family val="2"/>
      <charset val="238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b/>
      <sz val="14"/>
      <name val="Tahoma"/>
      <family val="2"/>
      <charset val="238"/>
    </font>
    <font>
      <sz val="14"/>
      <name val="Tahoma"/>
      <family val="2"/>
      <charset val="238"/>
    </font>
    <font>
      <b/>
      <sz val="8"/>
      <name val="Tahoma"/>
      <family val="2"/>
      <charset val="238"/>
    </font>
    <font>
      <sz val="9"/>
      <name val="Tahoma"/>
      <family val="2"/>
      <charset val="238"/>
    </font>
    <font>
      <sz val="8"/>
      <name val="Arial"/>
      <family val="2"/>
      <charset val="238"/>
    </font>
    <font>
      <sz val="8"/>
      <name val="Times New Roman"/>
      <family val="1"/>
      <charset val="238"/>
    </font>
    <font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2" fillId="0" borderId="0" xfId="0" applyFont="1" applyAlignment="1"/>
    <xf numFmtId="0" fontId="2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Fill="1" applyAlignment="1"/>
    <xf numFmtId="0" fontId="6" fillId="0" borderId="0" xfId="0" applyFont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/>
    <xf numFmtId="2" fontId="2" fillId="0" borderId="2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2" fontId="3" fillId="0" borderId="0" xfId="0" applyNumberFormat="1" applyFont="1" applyFill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" fontId="8" fillId="0" borderId="0" xfId="0" applyNumberFormat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" fontId="2" fillId="0" borderId="12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2" fontId="2" fillId="0" borderId="14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2" fontId="2" fillId="3" borderId="15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2" xfId="0" applyFill="1" applyBorder="1"/>
    <xf numFmtId="0" fontId="3" fillId="0" borderId="16" xfId="0" applyFont="1" applyFill="1" applyBorder="1" applyAlignment="1">
      <alignment horizontal="center"/>
    </xf>
    <xf numFmtId="2" fontId="2" fillId="2" borderId="14" xfId="0" applyNumberFormat="1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11" fillId="0" borderId="2" xfId="0" applyFont="1" applyBorder="1" applyAlignment="1">
      <alignment vertical="center"/>
    </xf>
    <xf numFmtId="2" fontId="2" fillId="0" borderId="18" xfId="0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2" fontId="2" fillId="3" borderId="20" xfId="0" applyNumberFormat="1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1" fontId="2" fillId="3" borderId="3" xfId="0" applyNumberFormat="1" applyFont="1" applyFill="1" applyBorder="1" applyAlignment="1">
      <alignment horizontal="center"/>
    </xf>
    <xf numFmtId="0" fontId="0" fillId="3" borderId="2" xfId="0" applyFill="1" applyBorder="1"/>
    <xf numFmtId="0" fontId="3" fillId="3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center"/>
    </xf>
    <xf numFmtId="2" fontId="2" fillId="3" borderId="21" xfId="0" applyNumberFormat="1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7"/>
  <sheetViews>
    <sheetView tabSelected="1" topLeftCell="A31" workbookViewId="0">
      <selection activeCell="B38" sqref="B38:N40"/>
    </sheetView>
  </sheetViews>
  <sheetFormatPr defaultRowHeight="16.5" customHeight="1" x14ac:dyDescent="0.2"/>
  <cols>
    <col min="1" max="1" width="4.5703125" style="7" customWidth="1"/>
    <col min="2" max="2" width="19.85546875" style="7" customWidth="1"/>
    <col min="3" max="3" width="14.28515625" style="7" bestFit="1" customWidth="1"/>
    <col min="4" max="4" width="7.42578125" style="3" customWidth="1"/>
    <col min="5" max="5" width="6.7109375" style="4" customWidth="1"/>
    <col min="6" max="6" width="8" style="4" customWidth="1"/>
    <col min="7" max="7" width="6.7109375" style="4" customWidth="1"/>
    <col min="8" max="8" width="2.7109375" style="4" customWidth="1"/>
    <col min="9" max="12" width="6.7109375" style="4" customWidth="1"/>
    <col min="13" max="14" width="6.7109375" style="6" customWidth="1"/>
    <col min="15" max="16384" width="9.140625" style="7"/>
  </cols>
  <sheetData>
    <row r="1" spans="1:25" ht="16.5" customHeight="1" x14ac:dyDescent="0.25">
      <c r="A1" s="1" t="s">
        <v>259</v>
      </c>
      <c r="B1" s="1"/>
      <c r="C1" s="2"/>
    </row>
    <row r="2" spans="1:25" ht="16.5" customHeight="1" x14ac:dyDescent="0.2">
      <c r="A2" s="8" t="s">
        <v>12</v>
      </c>
      <c r="B2" s="8"/>
      <c r="C2" s="9"/>
      <c r="D2" s="10"/>
    </row>
    <row r="3" spans="1:25" ht="16.5" customHeight="1" x14ac:dyDescent="0.2">
      <c r="A3" s="11"/>
      <c r="B3" s="11"/>
      <c r="D3" s="10"/>
    </row>
    <row r="4" spans="1:25" ht="16.5" customHeight="1" x14ac:dyDescent="0.2">
      <c r="A4" s="11"/>
      <c r="B4" s="11"/>
      <c r="C4" s="10"/>
      <c r="D4" s="10"/>
      <c r="I4" s="5"/>
      <c r="J4" s="5"/>
      <c r="K4" s="5"/>
      <c r="L4" s="5"/>
    </row>
    <row r="5" spans="1:25" s="14" customFormat="1" ht="16.5" customHeight="1" x14ac:dyDescent="0.25">
      <c r="A5" s="12" t="s">
        <v>0</v>
      </c>
      <c r="B5" s="12"/>
      <c r="C5" s="13"/>
      <c r="E5" s="12" t="s">
        <v>8</v>
      </c>
      <c r="G5" s="14" t="s">
        <v>15</v>
      </c>
      <c r="I5" s="15"/>
      <c r="J5" s="15"/>
      <c r="K5" s="15"/>
      <c r="L5" s="12" t="s">
        <v>1</v>
      </c>
      <c r="M5" s="16"/>
      <c r="N5" s="16"/>
    </row>
    <row r="6" spans="1:25" ht="16.5" customHeight="1" x14ac:dyDescent="0.2">
      <c r="A6" s="17"/>
      <c r="B6" s="17"/>
      <c r="C6" s="18"/>
      <c r="D6" s="10"/>
      <c r="I6" s="5"/>
      <c r="J6" s="5"/>
      <c r="K6" s="5"/>
      <c r="L6" s="5"/>
    </row>
    <row r="7" spans="1:25" ht="16.5" customHeight="1" thickBot="1" x14ac:dyDescent="0.25">
      <c r="A7" s="19"/>
      <c r="B7" s="19"/>
      <c r="C7" s="3"/>
    </row>
    <row r="8" spans="1:25" s="20" customFormat="1" ht="16.5" customHeight="1" thickTop="1" x14ac:dyDescent="0.15">
      <c r="A8" s="34" t="s">
        <v>2</v>
      </c>
      <c r="B8" s="68" t="s">
        <v>22</v>
      </c>
      <c r="C8" s="69" t="s">
        <v>23</v>
      </c>
      <c r="D8" s="69" t="s">
        <v>10</v>
      </c>
      <c r="E8" s="30" t="s">
        <v>9</v>
      </c>
      <c r="F8" s="27" t="s">
        <v>3</v>
      </c>
      <c r="G8" s="77" t="s">
        <v>13</v>
      </c>
      <c r="H8" s="78"/>
      <c r="I8" s="79"/>
      <c r="J8" s="27" t="s">
        <v>3</v>
      </c>
      <c r="K8" s="30" t="s">
        <v>5</v>
      </c>
      <c r="L8" s="27" t="s">
        <v>3</v>
      </c>
      <c r="M8" s="36" t="s">
        <v>6</v>
      </c>
      <c r="N8" s="37" t="s">
        <v>7</v>
      </c>
    </row>
    <row r="9" spans="1:25" ht="16.5" customHeight="1" x14ac:dyDescent="0.2">
      <c r="A9" s="66">
        <f>ROW(A1)</f>
        <v>1</v>
      </c>
      <c r="B9" s="80" t="s">
        <v>63</v>
      </c>
      <c r="C9" s="80" t="s">
        <v>254</v>
      </c>
      <c r="D9" s="80" t="s">
        <v>101</v>
      </c>
      <c r="E9" s="67">
        <v>11.4</v>
      </c>
      <c r="F9" s="43">
        <f t="shared" ref="F9:F20" si="0">IF(E9&lt;&gt;0,INT(4.30895*(18.6-E9)^2.5),0)</f>
        <v>599</v>
      </c>
      <c r="G9" s="44">
        <v>2</v>
      </c>
      <c r="H9" s="44" t="s">
        <v>14</v>
      </c>
      <c r="I9" s="42">
        <v>29</v>
      </c>
      <c r="J9" s="43">
        <f t="shared" ref="J9:J20" si="1">IF(G9+I9&lt;&gt;0,INT(0.046375*(240.33-((G9*60)+I9))^2.1),0)</f>
        <v>607</v>
      </c>
      <c r="K9" s="42">
        <v>10.8</v>
      </c>
      <c r="L9" s="43">
        <f t="shared" ref="L9:L20" si="2">IF(K9&lt;&gt;0,INT(40.191528*(K9-5)^0.9),0)</f>
        <v>195</v>
      </c>
      <c r="M9" s="45">
        <f t="shared" ref="M9:M20" si="3">SUM(F9+J9+L9)</f>
        <v>1401</v>
      </c>
      <c r="N9" s="46">
        <f t="shared" ref="N9:N20" si="4">RANK(M9,$M$9:$M$26,0)</f>
        <v>1</v>
      </c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1:25" ht="16.5" customHeight="1" x14ac:dyDescent="0.2">
      <c r="A10" s="66">
        <f t="shared" ref="A10:A26" si="5">ROW(A2)</f>
        <v>2</v>
      </c>
      <c r="B10" s="80" t="s">
        <v>253</v>
      </c>
      <c r="C10" s="80" t="s">
        <v>62</v>
      </c>
      <c r="D10" s="80" t="s">
        <v>101</v>
      </c>
      <c r="E10" s="67">
        <v>12.1</v>
      </c>
      <c r="F10" s="43">
        <f t="shared" si="0"/>
        <v>464</v>
      </c>
      <c r="G10" s="44">
        <v>2</v>
      </c>
      <c r="H10" s="44" t="s">
        <v>14</v>
      </c>
      <c r="I10" s="42">
        <v>45</v>
      </c>
      <c r="J10" s="43">
        <f t="shared" si="1"/>
        <v>405</v>
      </c>
      <c r="K10" s="42">
        <v>12.8</v>
      </c>
      <c r="L10" s="43">
        <f t="shared" si="2"/>
        <v>255</v>
      </c>
      <c r="M10" s="45">
        <f t="shared" si="3"/>
        <v>1124</v>
      </c>
      <c r="N10" s="46">
        <f t="shared" si="4"/>
        <v>2</v>
      </c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spans="1:25" ht="16.5" customHeight="1" x14ac:dyDescent="0.2">
      <c r="A11" s="66">
        <f t="shared" si="5"/>
        <v>3</v>
      </c>
      <c r="B11" s="81" t="s">
        <v>205</v>
      </c>
      <c r="C11" s="81" t="s">
        <v>152</v>
      </c>
      <c r="D11" s="81" t="s">
        <v>102</v>
      </c>
      <c r="E11" s="67">
        <v>12.6</v>
      </c>
      <c r="F11" s="43">
        <f t="shared" si="0"/>
        <v>379</v>
      </c>
      <c r="G11" s="44">
        <v>3</v>
      </c>
      <c r="H11" s="44" t="s">
        <v>14</v>
      </c>
      <c r="I11" s="42">
        <v>0</v>
      </c>
      <c r="J11" s="43">
        <f t="shared" si="1"/>
        <v>254</v>
      </c>
      <c r="K11" s="42">
        <v>16.600000000000001</v>
      </c>
      <c r="L11" s="43">
        <f t="shared" si="2"/>
        <v>364</v>
      </c>
      <c r="M11" s="45">
        <f t="shared" si="3"/>
        <v>997</v>
      </c>
      <c r="N11" s="46">
        <f t="shared" si="4"/>
        <v>3</v>
      </c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1:25" ht="16.5" customHeight="1" x14ac:dyDescent="0.2">
      <c r="A12" s="66">
        <f t="shared" si="5"/>
        <v>4</v>
      </c>
      <c r="B12" s="64" t="s">
        <v>198</v>
      </c>
      <c r="C12" s="64" t="s">
        <v>89</v>
      </c>
      <c r="D12" s="64" t="s">
        <v>101</v>
      </c>
      <c r="E12" s="73">
        <v>12</v>
      </c>
      <c r="F12" s="51">
        <f t="shared" si="0"/>
        <v>482</v>
      </c>
      <c r="G12" s="52">
        <v>2</v>
      </c>
      <c r="H12" s="52" t="s">
        <v>14</v>
      </c>
      <c r="I12" s="50">
        <v>59</v>
      </c>
      <c r="J12" s="51">
        <f t="shared" si="1"/>
        <v>263</v>
      </c>
      <c r="K12" s="50">
        <v>12.3</v>
      </c>
      <c r="L12" s="51">
        <f t="shared" si="2"/>
        <v>240</v>
      </c>
      <c r="M12" s="53">
        <f t="shared" si="3"/>
        <v>985</v>
      </c>
      <c r="N12" s="59">
        <f t="shared" si="4"/>
        <v>4</v>
      </c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spans="1:25" ht="16.5" customHeight="1" x14ac:dyDescent="0.2">
      <c r="A13" s="66">
        <f t="shared" si="5"/>
        <v>5</v>
      </c>
      <c r="B13" s="64" t="s">
        <v>42</v>
      </c>
      <c r="C13" s="64" t="s">
        <v>89</v>
      </c>
      <c r="D13" s="64" t="s">
        <v>101</v>
      </c>
      <c r="E13" s="73">
        <v>12</v>
      </c>
      <c r="F13" s="51">
        <f t="shared" si="0"/>
        <v>482</v>
      </c>
      <c r="G13" s="52">
        <v>3</v>
      </c>
      <c r="H13" s="52" t="s">
        <v>14</v>
      </c>
      <c r="I13" s="50">
        <v>1</v>
      </c>
      <c r="J13" s="51">
        <f t="shared" si="1"/>
        <v>245</v>
      </c>
      <c r="K13" s="50">
        <v>9.6</v>
      </c>
      <c r="L13" s="51">
        <f t="shared" si="2"/>
        <v>158</v>
      </c>
      <c r="M13" s="53">
        <f t="shared" si="3"/>
        <v>885</v>
      </c>
      <c r="N13" s="59">
        <f t="shared" si="4"/>
        <v>5</v>
      </c>
      <c r="P13" s="20"/>
      <c r="Q13" s="20"/>
      <c r="R13" s="20"/>
      <c r="S13" s="20"/>
      <c r="T13" s="20"/>
      <c r="U13" s="20"/>
      <c r="V13" s="20"/>
      <c r="W13" s="20"/>
      <c r="X13" s="20"/>
      <c r="Y13" s="20"/>
    </row>
    <row r="14" spans="1:25" ht="16.5" customHeight="1" x14ac:dyDescent="0.2">
      <c r="A14" s="66">
        <f t="shared" si="5"/>
        <v>6</v>
      </c>
      <c r="B14" s="65" t="s">
        <v>258</v>
      </c>
      <c r="C14" s="65" t="s">
        <v>56</v>
      </c>
      <c r="D14" s="65" t="s">
        <v>102</v>
      </c>
      <c r="E14" s="73">
        <v>12.3</v>
      </c>
      <c r="F14" s="51">
        <f t="shared" si="0"/>
        <v>429</v>
      </c>
      <c r="G14" s="52">
        <v>3</v>
      </c>
      <c r="H14" s="52" t="s">
        <v>14</v>
      </c>
      <c r="I14" s="50">
        <v>23</v>
      </c>
      <c r="J14" s="51">
        <f t="shared" si="1"/>
        <v>92</v>
      </c>
      <c r="K14" s="50">
        <v>11.5</v>
      </c>
      <c r="L14" s="51">
        <f t="shared" si="2"/>
        <v>216</v>
      </c>
      <c r="M14" s="53">
        <f t="shared" si="3"/>
        <v>737</v>
      </c>
      <c r="N14" s="59">
        <f t="shared" si="4"/>
        <v>6</v>
      </c>
      <c r="P14" s="20"/>
      <c r="Q14" s="20"/>
      <c r="R14" s="20"/>
      <c r="S14" s="20"/>
      <c r="T14" s="20"/>
      <c r="U14" s="20"/>
      <c r="V14" s="20"/>
      <c r="W14" s="20"/>
      <c r="X14" s="20"/>
      <c r="Y14" s="20"/>
    </row>
    <row r="15" spans="1:25" ht="16.5" customHeight="1" x14ac:dyDescent="0.2">
      <c r="A15" s="66">
        <f t="shared" si="5"/>
        <v>7</v>
      </c>
      <c r="B15" s="65" t="s">
        <v>143</v>
      </c>
      <c r="C15" s="65" t="s">
        <v>148</v>
      </c>
      <c r="D15" s="65" t="s">
        <v>102</v>
      </c>
      <c r="E15" s="73">
        <v>14.7</v>
      </c>
      <c r="F15" s="51">
        <f t="shared" si="0"/>
        <v>129</v>
      </c>
      <c r="G15" s="52">
        <v>3</v>
      </c>
      <c r="H15" s="52" t="s">
        <v>14</v>
      </c>
      <c r="I15" s="50">
        <v>23</v>
      </c>
      <c r="J15" s="51">
        <f t="shared" si="1"/>
        <v>92</v>
      </c>
      <c r="K15" s="50">
        <v>14.8</v>
      </c>
      <c r="L15" s="51">
        <f t="shared" si="2"/>
        <v>313</v>
      </c>
      <c r="M15" s="53">
        <f t="shared" si="3"/>
        <v>534</v>
      </c>
      <c r="N15" s="59">
        <f t="shared" si="4"/>
        <v>7</v>
      </c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1:25" ht="16.5" customHeight="1" x14ac:dyDescent="0.2">
      <c r="A16" s="66">
        <f t="shared" si="5"/>
        <v>8</v>
      </c>
      <c r="B16" s="64" t="s">
        <v>252</v>
      </c>
      <c r="C16" s="64" t="s">
        <v>200</v>
      </c>
      <c r="D16" s="64" t="s">
        <v>101</v>
      </c>
      <c r="E16" s="73">
        <v>13.7</v>
      </c>
      <c r="F16" s="51">
        <f t="shared" si="0"/>
        <v>229</v>
      </c>
      <c r="G16" s="52">
        <v>3</v>
      </c>
      <c r="H16" s="52" t="s">
        <v>14</v>
      </c>
      <c r="I16" s="50">
        <v>9</v>
      </c>
      <c r="J16" s="51">
        <f t="shared" si="1"/>
        <v>181</v>
      </c>
      <c r="K16" s="50">
        <v>5.3</v>
      </c>
      <c r="L16" s="51">
        <f t="shared" si="2"/>
        <v>13</v>
      </c>
      <c r="M16" s="53">
        <f t="shared" si="3"/>
        <v>423</v>
      </c>
      <c r="N16" s="59">
        <f t="shared" si="4"/>
        <v>8</v>
      </c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pans="1:25" ht="16.5" customHeight="1" x14ac:dyDescent="0.2">
      <c r="A17" s="66">
        <f t="shared" si="5"/>
        <v>9</v>
      </c>
      <c r="B17" s="65" t="s">
        <v>198</v>
      </c>
      <c r="C17" s="65" t="s">
        <v>257</v>
      </c>
      <c r="D17" s="65" t="s">
        <v>102</v>
      </c>
      <c r="E17" s="56">
        <v>13.9</v>
      </c>
      <c r="F17" s="51">
        <f t="shared" si="0"/>
        <v>206</v>
      </c>
      <c r="G17" s="52">
        <v>3</v>
      </c>
      <c r="H17" s="52" t="s">
        <v>14</v>
      </c>
      <c r="I17" s="50">
        <v>14</v>
      </c>
      <c r="J17" s="51">
        <f t="shared" si="1"/>
        <v>146</v>
      </c>
      <c r="K17" s="50">
        <v>5.4</v>
      </c>
      <c r="L17" s="51">
        <f t="shared" si="2"/>
        <v>17</v>
      </c>
      <c r="M17" s="40">
        <f t="shared" si="3"/>
        <v>369</v>
      </c>
      <c r="N17" s="41">
        <f t="shared" si="4"/>
        <v>9</v>
      </c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spans="1:25" ht="16.5" customHeight="1" x14ac:dyDescent="0.2">
      <c r="A18" s="66">
        <f t="shared" si="5"/>
        <v>10</v>
      </c>
      <c r="B18" s="65" t="s">
        <v>255</v>
      </c>
      <c r="C18" s="65" t="s">
        <v>152</v>
      </c>
      <c r="D18" s="65" t="s">
        <v>102</v>
      </c>
      <c r="E18" s="56">
        <v>14</v>
      </c>
      <c r="F18" s="51">
        <f t="shared" si="0"/>
        <v>195</v>
      </c>
      <c r="G18" s="52">
        <v>3</v>
      </c>
      <c r="H18" s="52" t="s">
        <v>14</v>
      </c>
      <c r="I18" s="50">
        <v>46</v>
      </c>
      <c r="J18" s="51">
        <f t="shared" si="1"/>
        <v>12</v>
      </c>
      <c r="K18" s="50">
        <v>5.0999999999999996</v>
      </c>
      <c r="L18" s="51">
        <f t="shared" si="2"/>
        <v>5</v>
      </c>
      <c r="M18" s="40">
        <f t="shared" si="3"/>
        <v>212</v>
      </c>
      <c r="N18" s="41">
        <f t="shared" si="4"/>
        <v>10</v>
      </c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spans="1:25" ht="16.5" customHeight="1" x14ac:dyDescent="0.2">
      <c r="A19" s="66">
        <f t="shared" si="5"/>
        <v>11</v>
      </c>
      <c r="B19" s="65" t="s">
        <v>255</v>
      </c>
      <c r="C19" s="65" t="s">
        <v>256</v>
      </c>
      <c r="D19" s="65" t="s">
        <v>102</v>
      </c>
      <c r="E19" s="56">
        <v>15.3</v>
      </c>
      <c r="F19" s="51">
        <f t="shared" si="0"/>
        <v>85</v>
      </c>
      <c r="G19" s="52">
        <v>3</v>
      </c>
      <c r="H19" s="52" t="s">
        <v>14</v>
      </c>
      <c r="I19" s="50">
        <v>47</v>
      </c>
      <c r="J19" s="51">
        <f t="shared" si="1"/>
        <v>10</v>
      </c>
      <c r="K19" s="50">
        <v>5.4</v>
      </c>
      <c r="L19" s="51">
        <f t="shared" si="2"/>
        <v>17</v>
      </c>
      <c r="M19" s="40">
        <f t="shared" si="3"/>
        <v>112</v>
      </c>
      <c r="N19" s="41">
        <f t="shared" si="4"/>
        <v>11</v>
      </c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0" spans="1:25" ht="16.5" customHeight="1" x14ac:dyDescent="0.2">
      <c r="A20" s="66">
        <f t="shared" si="5"/>
        <v>12</v>
      </c>
      <c r="B20" s="64" t="s">
        <v>98</v>
      </c>
      <c r="C20" s="64" t="s">
        <v>68</v>
      </c>
      <c r="D20" s="64" t="s">
        <v>101</v>
      </c>
      <c r="E20" s="56"/>
      <c r="F20" s="51">
        <f t="shared" si="0"/>
        <v>0</v>
      </c>
      <c r="G20" s="52"/>
      <c r="H20" s="52" t="s">
        <v>14</v>
      </c>
      <c r="I20" s="50"/>
      <c r="J20" s="51">
        <f t="shared" si="1"/>
        <v>0</v>
      </c>
      <c r="K20" s="50"/>
      <c r="L20" s="51">
        <f t="shared" si="2"/>
        <v>0</v>
      </c>
      <c r="M20" s="40">
        <f t="shared" si="3"/>
        <v>0</v>
      </c>
      <c r="N20" s="41">
        <f t="shared" si="4"/>
        <v>12</v>
      </c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spans="1:25" ht="16.5" customHeight="1" x14ac:dyDescent="0.2">
      <c r="A21" s="66">
        <f t="shared" si="5"/>
        <v>13</v>
      </c>
      <c r="B21" s="70"/>
      <c r="C21" s="70"/>
      <c r="D21" s="70"/>
      <c r="E21" s="56"/>
      <c r="F21" s="51">
        <f t="shared" ref="F21:F26" si="6">IF(E21&lt;&gt;0,INT(4.30895*(18.6-E21)^2.5),0)</f>
        <v>0</v>
      </c>
      <c r="G21" s="52"/>
      <c r="H21" s="52" t="s">
        <v>14</v>
      </c>
      <c r="I21" s="50"/>
      <c r="J21" s="51">
        <f t="shared" ref="J21:J26" si="7">IF(G21+I21&lt;&gt;0,INT(0.046375*(240.33-((G21*60)+I21))^2.1),0)</f>
        <v>0</v>
      </c>
      <c r="K21" s="50"/>
      <c r="L21" s="51">
        <f t="shared" ref="L21:L26" si="8">IF(K21&lt;&gt;0,INT(40.191528*(K21-5)^0.9),0)</f>
        <v>0</v>
      </c>
      <c r="M21" s="40">
        <f t="shared" ref="M21:M26" si="9">SUM(F21+J21+L21)</f>
        <v>0</v>
      </c>
      <c r="N21" s="41">
        <f t="shared" ref="N21:N25" si="10">RANK(M21,$M$9:$M$26,0)</f>
        <v>12</v>
      </c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1:25" ht="16.5" customHeight="1" x14ac:dyDescent="0.2">
      <c r="A22" s="66">
        <f t="shared" si="5"/>
        <v>14</v>
      </c>
      <c r="B22" s="70"/>
      <c r="C22" s="70"/>
      <c r="D22" s="70"/>
      <c r="E22" s="56"/>
      <c r="F22" s="51">
        <f t="shared" si="6"/>
        <v>0</v>
      </c>
      <c r="G22" s="52"/>
      <c r="H22" s="52" t="s">
        <v>14</v>
      </c>
      <c r="I22" s="50"/>
      <c r="J22" s="51">
        <f t="shared" si="7"/>
        <v>0</v>
      </c>
      <c r="K22" s="50"/>
      <c r="L22" s="51">
        <f t="shared" si="8"/>
        <v>0</v>
      </c>
      <c r="M22" s="40">
        <f t="shared" si="9"/>
        <v>0</v>
      </c>
      <c r="N22" s="41">
        <f t="shared" si="10"/>
        <v>12</v>
      </c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1:25" ht="16.5" customHeight="1" x14ac:dyDescent="0.2">
      <c r="A23" s="66">
        <f t="shared" si="5"/>
        <v>15</v>
      </c>
      <c r="B23" s="70"/>
      <c r="C23" s="70"/>
      <c r="D23" s="70"/>
      <c r="E23" s="56"/>
      <c r="F23" s="51">
        <f t="shared" si="6"/>
        <v>0</v>
      </c>
      <c r="G23" s="52"/>
      <c r="H23" s="52" t="s">
        <v>14</v>
      </c>
      <c r="I23" s="50"/>
      <c r="J23" s="51">
        <f t="shared" si="7"/>
        <v>0</v>
      </c>
      <c r="K23" s="50"/>
      <c r="L23" s="51">
        <f t="shared" si="8"/>
        <v>0</v>
      </c>
      <c r="M23" s="40">
        <f t="shared" si="9"/>
        <v>0</v>
      </c>
      <c r="N23" s="41">
        <f t="shared" si="10"/>
        <v>12</v>
      </c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1:25" ht="16.5" customHeight="1" x14ac:dyDescent="0.2">
      <c r="A24" s="66">
        <f t="shared" si="5"/>
        <v>16</v>
      </c>
      <c r="B24" s="70"/>
      <c r="C24" s="70"/>
      <c r="D24" s="70"/>
      <c r="E24" s="56"/>
      <c r="F24" s="51">
        <f t="shared" si="6"/>
        <v>0</v>
      </c>
      <c r="G24" s="39"/>
      <c r="H24" s="52" t="s">
        <v>14</v>
      </c>
      <c r="I24" s="21"/>
      <c r="J24" s="51">
        <f t="shared" si="7"/>
        <v>0</v>
      </c>
      <c r="K24" s="21"/>
      <c r="L24" s="51">
        <f t="shared" si="8"/>
        <v>0</v>
      </c>
      <c r="M24" s="40">
        <f t="shared" si="9"/>
        <v>0</v>
      </c>
      <c r="N24" s="41">
        <f t="shared" si="10"/>
        <v>12</v>
      </c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5" ht="16.5" customHeight="1" x14ac:dyDescent="0.2">
      <c r="A25" s="66">
        <f t="shared" si="5"/>
        <v>17</v>
      </c>
      <c r="B25" s="70"/>
      <c r="C25" s="70"/>
      <c r="D25" s="70"/>
      <c r="E25" s="56"/>
      <c r="F25" s="51">
        <f t="shared" si="6"/>
        <v>0</v>
      </c>
      <c r="G25" s="39"/>
      <c r="H25" s="52" t="s">
        <v>14</v>
      </c>
      <c r="I25" s="21"/>
      <c r="J25" s="51">
        <f t="shared" si="7"/>
        <v>0</v>
      </c>
      <c r="K25" s="21"/>
      <c r="L25" s="51">
        <f t="shared" si="8"/>
        <v>0</v>
      </c>
      <c r="M25" s="40">
        <f t="shared" si="9"/>
        <v>0</v>
      </c>
      <c r="N25" s="41">
        <f t="shared" si="10"/>
        <v>12</v>
      </c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5" ht="16.5" customHeight="1" x14ac:dyDescent="0.2">
      <c r="A26" s="66">
        <f t="shared" si="5"/>
        <v>18</v>
      </c>
      <c r="B26" s="70"/>
      <c r="C26" s="70"/>
      <c r="D26" s="70"/>
      <c r="E26" s="56"/>
      <c r="F26" s="51">
        <f t="shared" si="6"/>
        <v>0</v>
      </c>
      <c r="G26" s="39"/>
      <c r="H26" s="52" t="s">
        <v>14</v>
      </c>
      <c r="I26" s="21"/>
      <c r="J26" s="51">
        <f t="shared" si="7"/>
        <v>0</v>
      </c>
      <c r="K26" s="21"/>
      <c r="L26" s="51">
        <f t="shared" si="8"/>
        <v>0</v>
      </c>
      <c r="M26" s="40">
        <f t="shared" si="9"/>
        <v>0</v>
      </c>
      <c r="N26" s="41">
        <f>RANK(M26,$M$9:$M$26,0)</f>
        <v>12</v>
      </c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spans="1:25" ht="16.5" customHeight="1" x14ac:dyDescent="0.2">
      <c r="A27" s="4"/>
      <c r="B27" s="4"/>
      <c r="C27" s="4"/>
      <c r="D27" s="4"/>
      <c r="M27" s="4"/>
      <c r="N27" s="4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1:25" ht="16.5" customHeight="1" x14ac:dyDescent="0.2">
      <c r="A28" s="4"/>
      <c r="B28" s="4"/>
      <c r="C28" s="4"/>
      <c r="D28" s="4"/>
      <c r="M28" s="4"/>
      <c r="N28" s="4"/>
    </row>
    <row r="30" spans="1:25" ht="16.5" customHeight="1" x14ac:dyDescent="0.25">
      <c r="A30" s="1" t="s">
        <v>259</v>
      </c>
      <c r="B30" s="1"/>
      <c r="C30" s="2"/>
    </row>
    <row r="31" spans="1:25" ht="16.5" customHeight="1" x14ac:dyDescent="0.2">
      <c r="A31" s="8" t="s">
        <v>12</v>
      </c>
      <c r="B31" s="8"/>
      <c r="C31" s="9"/>
      <c r="D31" s="10"/>
    </row>
    <row r="32" spans="1:25" ht="16.5" customHeight="1" x14ac:dyDescent="0.2">
      <c r="A32" s="11"/>
      <c r="B32" s="11"/>
      <c r="D32" s="10"/>
    </row>
    <row r="33" spans="1:14" ht="16.5" customHeight="1" x14ac:dyDescent="0.2">
      <c r="A33" s="11"/>
      <c r="B33" s="11"/>
      <c r="C33" s="10"/>
      <c r="D33" s="10"/>
      <c r="I33" s="5"/>
      <c r="J33" s="5"/>
      <c r="K33" s="5"/>
      <c r="L33" s="5"/>
    </row>
    <row r="34" spans="1:14" ht="16.5" customHeight="1" x14ac:dyDescent="0.25">
      <c r="A34" s="12" t="s">
        <v>0</v>
      </c>
      <c r="B34" s="12"/>
      <c r="C34" s="13"/>
      <c r="D34" s="14"/>
      <c r="E34" s="12" t="s">
        <v>8</v>
      </c>
      <c r="F34" s="14"/>
      <c r="G34" s="14" t="s">
        <v>15</v>
      </c>
      <c r="H34" s="14"/>
      <c r="I34" s="15"/>
      <c r="J34" s="15"/>
      <c r="K34" s="15"/>
      <c r="L34" s="12" t="s">
        <v>11</v>
      </c>
      <c r="M34" s="16"/>
      <c r="N34" s="16"/>
    </row>
    <row r="35" spans="1:14" ht="16.5" customHeight="1" x14ac:dyDescent="0.2">
      <c r="A35" s="17"/>
      <c r="B35" s="17"/>
      <c r="C35" s="18"/>
      <c r="D35" s="10"/>
      <c r="I35" s="5"/>
      <c r="J35" s="5"/>
      <c r="K35" s="5"/>
      <c r="L35" s="5"/>
    </row>
    <row r="36" spans="1:14" ht="16.5" customHeight="1" thickBot="1" x14ac:dyDescent="0.25">
      <c r="A36" s="19"/>
      <c r="B36" s="19"/>
      <c r="C36" s="3"/>
    </row>
    <row r="37" spans="1:14" ht="16.5" customHeight="1" thickTop="1" x14ac:dyDescent="0.2">
      <c r="A37" s="34" t="s">
        <v>2</v>
      </c>
      <c r="B37" s="35" t="s">
        <v>22</v>
      </c>
      <c r="C37" s="27" t="s">
        <v>23</v>
      </c>
      <c r="D37" s="27" t="s">
        <v>10</v>
      </c>
      <c r="E37" s="30" t="s">
        <v>9</v>
      </c>
      <c r="F37" s="27" t="s">
        <v>3</v>
      </c>
      <c r="G37" s="77" t="s">
        <v>13</v>
      </c>
      <c r="H37" s="78"/>
      <c r="I37" s="79"/>
      <c r="J37" s="27" t="s">
        <v>3</v>
      </c>
      <c r="K37" s="30" t="s">
        <v>5</v>
      </c>
      <c r="L37" s="27" t="s">
        <v>3</v>
      </c>
      <c r="M37" s="36" t="s">
        <v>6</v>
      </c>
      <c r="N37" s="37" t="s">
        <v>7</v>
      </c>
    </row>
    <row r="38" spans="1:14" ht="16.5" customHeight="1" x14ac:dyDescent="0.2">
      <c r="A38" s="55">
        <f>ROW(A1)</f>
        <v>1</v>
      </c>
      <c r="B38" s="80" t="s">
        <v>142</v>
      </c>
      <c r="C38" s="80" t="s">
        <v>177</v>
      </c>
      <c r="D38" s="80" t="s">
        <v>101</v>
      </c>
      <c r="E38" s="67">
        <v>11</v>
      </c>
      <c r="F38" s="43">
        <f>IF(E38&lt;&gt;0,INT(4.48676*(14.6-E38)^2.5),0)</f>
        <v>110</v>
      </c>
      <c r="G38" s="44">
        <v>2</v>
      </c>
      <c r="H38" s="44" t="s">
        <v>14</v>
      </c>
      <c r="I38" s="42">
        <v>38</v>
      </c>
      <c r="J38" s="43">
        <f t="shared" ref="J38:J57" si="11">IF(G38+I38&lt;&gt;0,INT(0.049752*(240.33-((G38*60)+I38))^2.1),0)</f>
        <v>524</v>
      </c>
      <c r="K38" s="42">
        <v>9.8000000000000007</v>
      </c>
      <c r="L38" s="43">
        <f t="shared" ref="L38:L57" si="12">IF(K38&lt;&gt;0,INT(40.63917*(K38-5)^0.9),0)</f>
        <v>166</v>
      </c>
      <c r="M38" s="45">
        <f t="shared" ref="M38:M57" si="13">SUM(F38++J38+L38)</f>
        <v>800</v>
      </c>
      <c r="N38" s="46">
        <f t="shared" ref="N38:N57" si="14">RANK(M38,$M$38:$M$57,0)</f>
        <v>1</v>
      </c>
    </row>
    <row r="39" spans="1:14" ht="16.5" customHeight="1" x14ac:dyDescent="0.2">
      <c r="A39" s="55">
        <f t="shared" ref="A39:A57" si="15">ROW(A2)</f>
        <v>2</v>
      </c>
      <c r="B39" s="81" t="s">
        <v>157</v>
      </c>
      <c r="C39" s="81" t="s">
        <v>179</v>
      </c>
      <c r="D39" s="81" t="s">
        <v>102</v>
      </c>
      <c r="E39" s="67">
        <v>12.4</v>
      </c>
      <c r="F39" s="43">
        <f>IF(E39&lt;&gt;0,INT(4.48676*(14.6-E39)^2.5),0)</f>
        <v>32</v>
      </c>
      <c r="G39" s="44">
        <v>2</v>
      </c>
      <c r="H39" s="44" t="s">
        <v>14</v>
      </c>
      <c r="I39" s="42">
        <v>42</v>
      </c>
      <c r="J39" s="43">
        <f t="shared" si="11"/>
        <v>472</v>
      </c>
      <c r="K39" s="42">
        <v>7.3</v>
      </c>
      <c r="L39" s="43">
        <f t="shared" si="12"/>
        <v>86</v>
      </c>
      <c r="M39" s="45">
        <f t="shared" si="13"/>
        <v>590</v>
      </c>
      <c r="N39" s="46">
        <f t="shared" si="14"/>
        <v>2</v>
      </c>
    </row>
    <row r="40" spans="1:14" ht="16.5" customHeight="1" x14ac:dyDescent="0.2">
      <c r="A40" s="55">
        <f t="shared" si="15"/>
        <v>3</v>
      </c>
      <c r="B40" s="81" t="s">
        <v>122</v>
      </c>
      <c r="C40" s="81" t="s">
        <v>270</v>
      </c>
      <c r="D40" s="81" t="s">
        <v>102</v>
      </c>
      <c r="E40" s="67">
        <v>11.5</v>
      </c>
      <c r="F40" s="43">
        <f>IF(E40&lt;&gt;0,INT(4.48676*(14.6-E40)^2.5),0)</f>
        <v>75</v>
      </c>
      <c r="G40" s="44">
        <v>2</v>
      </c>
      <c r="H40" s="44" t="s">
        <v>14</v>
      </c>
      <c r="I40" s="42">
        <v>40</v>
      </c>
      <c r="J40" s="43">
        <f t="shared" si="11"/>
        <v>497</v>
      </c>
      <c r="K40" s="42">
        <v>5</v>
      </c>
      <c r="L40" s="43">
        <f t="shared" si="12"/>
        <v>0</v>
      </c>
      <c r="M40" s="45">
        <f t="shared" si="13"/>
        <v>572</v>
      </c>
      <c r="N40" s="46">
        <f t="shared" si="14"/>
        <v>3</v>
      </c>
    </row>
    <row r="41" spans="1:14" ht="16.5" customHeight="1" x14ac:dyDescent="0.2">
      <c r="A41" s="55">
        <f t="shared" si="15"/>
        <v>4</v>
      </c>
      <c r="B41" s="65" t="s">
        <v>220</v>
      </c>
      <c r="C41" s="65" t="s">
        <v>119</v>
      </c>
      <c r="D41" s="65" t="s">
        <v>102</v>
      </c>
      <c r="E41" s="73">
        <v>11.4</v>
      </c>
      <c r="F41" s="51">
        <f>IF(E41&lt;&gt;0,INT(4.48676*(14.6-E41)^2.5),0)</f>
        <v>82</v>
      </c>
      <c r="G41" s="52">
        <v>2</v>
      </c>
      <c r="H41" s="52" t="s">
        <v>14</v>
      </c>
      <c r="I41" s="50">
        <v>56</v>
      </c>
      <c r="J41" s="51">
        <f t="shared" si="11"/>
        <v>312</v>
      </c>
      <c r="K41" s="50">
        <v>8.9</v>
      </c>
      <c r="L41" s="51">
        <f t="shared" si="12"/>
        <v>138</v>
      </c>
      <c r="M41" s="53">
        <f t="shared" si="13"/>
        <v>532</v>
      </c>
      <c r="N41" s="59">
        <f t="shared" si="14"/>
        <v>4</v>
      </c>
    </row>
    <row r="42" spans="1:14" ht="16.5" customHeight="1" x14ac:dyDescent="0.2">
      <c r="A42" s="55">
        <f t="shared" si="15"/>
        <v>5</v>
      </c>
      <c r="B42" s="64" t="s">
        <v>130</v>
      </c>
      <c r="C42" s="64" t="s">
        <v>228</v>
      </c>
      <c r="D42" s="64" t="s">
        <v>101</v>
      </c>
      <c r="E42" s="73">
        <v>13.3</v>
      </c>
      <c r="F42" s="51">
        <f>IF(E42&lt;&gt;0,INT(4.48676*(18.6-E42)^2.5),0)</f>
        <v>290</v>
      </c>
      <c r="G42" s="52">
        <v>3</v>
      </c>
      <c r="H42" s="52" t="s">
        <v>14</v>
      </c>
      <c r="I42" s="50">
        <v>16</v>
      </c>
      <c r="J42" s="51">
        <f t="shared" si="11"/>
        <v>142</v>
      </c>
      <c r="K42" s="50">
        <v>6.6</v>
      </c>
      <c r="L42" s="51">
        <f t="shared" si="12"/>
        <v>62</v>
      </c>
      <c r="M42" s="53">
        <f t="shared" si="13"/>
        <v>494</v>
      </c>
      <c r="N42" s="59">
        <f t="shared" si="14"/>
        <v>5</v>
      </c>
    </row>
    <row r="43" spans="1:14" ht="16.5" customHeight="1" x14ac:dyDescent="0.2">
      <c r="A43" s="55">
        <f t="shared" si="15"/>
        <v>6</v>
      </c>
      <c r="B43" s="65" t="s">
        <v>198</v>
      </c>
      <c r="C43" s="65" t="s">
        <v>273</v>
      </c>
      <c r="D43" s="65" t="s">
        <v>102</v>
      </c>
      <c r="E43" s="73">
        <v>12.9</v>
      </c>
      <c r="F43" s="51">
        <f t="shared" ref="F43:F54" si="16">IF(E43&lt;&gt;0,INT(4.48676*(14.6-E43)^2.5),0)</f>
        <v>16</v>
      </c>
      <c r="G43" s="52">
        <v>2</v>
      </c>
      <c r="H43" s="52" t="s">
        <v>14</v>
      </c>
      <c r="I43" s="50">
        <v>52</v>
      </c>
      <c r="J43" s="51">
        <f t="shared" si="11"/>
        <v>354</v>
      </c>
      <c r="K43" s="50">
        <v>5.2</v>
      </c>
      <c r="L43" s="51">
        <f t="shared" si="12"/>
        <v>9</v>
      </c>
      <c r="M43" s="53">
        <f t="shared" si="13"/>
        <v>379</v>
      </c>
      <c r="N43" s="59">
        <f t="shared" si="14"/>
        <v>6</v>
      </c>
    </row>
    <row r="44" spans="1:14" ht="16.5" customHeight="1" x14ac:dyDescent="0.2">
      <c r="A44" s="55">
        <f t="shared" si="15"/>
        <v>7</v>
      </c>
      <c r="B44" s="65" t="s">
        <v>130</v>
      </c>
      <c r="C44" s="65" t="s">
        <v>45</v>
      </c>
      <c r="D44" s="65" t="s">
        <v>102</v>
      </c>
      <c r="E44" s="73">
        <v>12.5</v>
      </c>
      <c r="F44" s="51">
        <f t="shared" si="16"/>
        <v>28</v>
      </c>
      <c r="G44" s="52">
        <v>3</v>
      </c>
      <c r="H44" s="52" t="s">
        <v>14</v>
      </c>
      <c r="I44" s="50">
        <v>2</v>
      </c>
      <c r="J44" s="51">
        <f t="shared" si="11"/>
        <v>254</v>
      </c>
      <c r="K44" s="50">
        <v>6.9</v>
      </c>
      <c r="L44" s="51">
        <f t="shared" si="12"/>
        <v>72</v>
      </c>
      <c r="M44" s="53">
        <f t="shared" si="13"/>
        <v>354</v>
      </c>
      <c r="N44" s="59">
        <f t="shared" si="14"/>
        <v>7</v>
      </c>
    </row>
    <row r="45" spans="1:14" ht="16.5" customHeight="1" x14ac:dyDescent="0.2">
      <c r="A45" s="55">
        <f t="shared" si="15"/>
        <v>8</v>
      </c>
      <c r="B45" s="64" t="s">
        <v>260</v>
      </c>
      <c r="C45" s="64" t="s">
        <v>104</v>
      </c>
      <c r="D45" s="64" t="s">
        <v>101</v>
      </c>
      <c r="E45" s="73">
        <v>13.6</v>
      </c>
      <c r="F45" s="51">
        <f t="shared" si="16"/>
        <v>4</v>
      </c>
      <c r="G45" s="52">
        <v>3</v>
      </c>
      <c r="H45" s="52" t="s">
        <v>14</v>
      </c>
      <c r="I45" s="50">
        <v>4</v>
      </c>
      <c r="J45" s="51">
        <f t="shared" si="11"/>
        <v>236</v>
      </c>
      <c r="K45" s="50">
        <v>7.5</v>
      </c>
      <c r="L45" s="51">
        <f t="shared" si="12"/>
        <v>92</v>
      </c>
      <c r="M45" s="53">
        <f t="shared" si="13"/>
        <v>332</v>
      </c>
      <c r="N45" s="59">
        <f t="shared" si="14"/>
        <v>8</v>
      </c>
    </row>
    <row r="46" spans="1:14" ht="16.5" customHeight="1" x14ac:dyDescent="0.2">
      <c r="A46" s="55">
        <f t="shared" si="15"/>
        <v>9</v>
      </c>
      <c r="B46" s="65" t="s">
        <v>274</v>
      </c>
      <c r="C46" s="65" t="s">
        <v>52</v>
      </c>
      <c r="D46" s="65" t="s">
        <v>102</v>
      </c>
      <c r="E46" s="73">
        <v>12.2</v>
      </c>
      <c r="F46" s="51">
        <f t="shared" si="16"/>
        <v>40</v>
      </c>
      <c r="G46" s="52">
        <v>3</v>
      </c>
      <c r="H46" s="52" t="s">
        <v>14</v>
      </c>
      <c r="I46" s="50">
        <v>6</v>
      </c>
      <c r="J46" s="51">
        <f t="shared" si="11"/>
        <v>218</v>
      </c>
      <c r="K46" s="50">
        <v>6.6</v>
      </c>
      <c r="L46" s="51">
        <f t="shared" si="12"/>
        <v>62</v>
      </c>
      <c r="M46" s="53">
        <f t="shared" si="13"/>
        <v>320</v>
      </c>
      <c r="N46" s="59">
        <f t="shared" si="14"/>
        <v>9</v>
      </c>
    </row>
    <row r="47" spans="1:14" ht="16.5" customHeight="1" x14ac:dyDescent="0.2">
      <c r="A47" s="55">
        <f t="shared" si="15"/>
        <v>10</v>
      </c>
      <c r="B47" s="64" t="s">
        <v>44</v>
      </c>
      <c r="C47" s="64" t="s">
        <v>174</v>
      </c>
      <c r="D47" s="64" t="s">
        <v>101</v>
      </c>
      <c r="E47" s="73">
        <v>13.3</v>
      </c>
      <c r="F47" s="51">
        <f t="shared" si="16"/>
        <v>8</v>
      </c>
      <c r="G47" s="52">
        <v>2</v>
      </c>
      <c r="H47" s="52" t="s">
        <v>14</v>
      </c>
      <c r="I47" s="50">
        <v>57</v>
      </c>
      <c r="J47" s="51">
        <f t="shared" si="11"/>
        <v>302</v>
      </c>
      <c r="K47" s="50">
        <v>5</v>
      </c>
      <c r="L47" s="51">
        <f t="shared" si="12"/>
        <v>0</v>
      </c>
      <c r="M47" s="53">
        <f t="shared" si="13"/>
        <v>310</v>
      </c>
      <c r="N47" s="59">
        <f t="shared" si="14"/>
        <v>10</v>
      </c>
    </row>
    <row r="48" spans="1:14" ht="16.5" customHeight="1" x14ac:dyDescent="0.2">
      <c r="A48" s="55">
        <f t="shared" si="15"/>
        <v>11</v>
      </c>
      <c r="B48" s="64" t="s">
        <v>42</v>
      </c>
      <c r="C48" s="64" t="s">
        <v>268</v>
      </c>
      <c r="D48" s="64" t="s">
        <v>101</v>
      </c>
      <c r="E48" s="73">
        <v>13.6</v>
      </c>
      <c r="F48" s="51">
        <f t="shared" si="16"/>
        <v>4</v>
      </c>
      <c r="G48" s="52">
        <v>3</v>
      </c>
      <c r="H48" s="52" t="s">
        <v>14</v>
      </c>
      <c r="I48" s="50">
        <v>6</v>
      </c>
      <c r="J48" s="51">
        <f t="shared" si="11"/>
        <v>218</v>
      </c>
      <c r="K48" s="50">
        <v>6.7</v>
      </c>
      <c r="L48" s="51">
        <f t="shared" si="12"/>
        <v>65</v>
      </c>
      <c r="M48" s="53">
        <f t="shared" si="13"/>
        <v>287</v>
      </c>
      <c r="N48" s="59">
        <f t="shared" si="14"/>
        <v>11</v>
      </c>
    </row>
    <row r="49" spans="1:14" ht="16.5" customHeight="1" x14ac:dyDescent="0.2">
      <c r="A49" s="55">
        <f t="shared" si="15"/>
        <v>12</v>
      </c>
      <c r="B49" s="64" t="s">
        <v>261</v>
      </c>
      <c r="C49" s="64" t="s">
        <v>262</v>
      </c>
      <c r="D49" s="64" t="s">
        <v>101</v>
      </c>
      <c r="E49" s="73">
        <v>13</v>
      </c>
      <c r="F49" s="51">
        <f t="shared" si="16"/>
        <v>14</v>
      </c>
      <c r="G49" s="52">
        <v>3</v>
      </c>
      <c r="H49" s="52" t="s">
        <v>14</v>
      </c>
      <c r="I49" s="50">
        <v>13</v>
      </c>
      <c r="J49" s="51">
        <f t="shared" si="11"/>
        <v>163</v>
      </c>
      <c r="K49" s="50">
        <v>8</v>
      </c>
      <c r="L49" s="51">
        <f t="shared" si="12"/>
        <v>109</v>
      </c>
      <c r="M49" s="53">
        <f t="shared" si="13"/>
        <v>286</v>
      </c>
      <c r="N49" s="59">
        <f t="shared" si="14"/>
        <v>12</v>
      </c>
    </row>
    <row r="50" spans="1:14" ht="16.5" customHeight="1" x14ac:dyDescent="0.2">
      <c r="A50" s="55">
        <f>ROW(A13)</f>
        <v>13</v>
      </c>
      <c r="B50" s="65" t="s">
        <v>110</v>
      </c>
      <c r="C50" s="65" t="s">
        <v>33</v>
      </c>
      <c r="D50" s="65" t="s">
        <v>102</v>
      </c>
      <c r="E50" s="73">
        <v>12.3</v>
      </c>
      <c r="F50" s="51">
        <f t="shared" si="16"/>
        <v>35</v>
      </c>
      <c r="G50" s="52">
        <v>3</v>
      </c>
      <c r="H50" s="52" t="s">
        <v>14</v>
      </c>
      <c r="I50" s="50">
        <v>20</v>
      </c>
      <c r="J50" s="51">
        <f t="shared" si="11"/>
        <v>117</v>
      </c>
      <c r="K50" s="50">
        <v>7.7</v>
      </c>
      <c r="L50" s="51">
        <f t="shared" si="12"/>
        <v>99</v>
      </c>
      <c r="M50" s="53">
        <f t="shared" si="13"/>
        <v>251</v>
      </c>
      <c r="N50" s="59">
        <f t="shared" si="14"/>
        <v>13</v>
      </c>
    </row>
    <row r="51" spans="1:14" ht="16.5" customHeight="1" x14ac:dyDescent="0.2">
      <c r="A51" s="55">
        <f t="shared" si="15"/>
        <v>14</v>
      </c>
      <c r="B51" s="64" t="s">
        <v>263</v>
      </c>
      <c r="C51" s="64" t="s">
        <v>264</v>
      </c>
      <c r="D51" s="64" t="s">
        <v>101</v>
      </c>
      <c r="E51" s="73">
        <v>12.7</v>
      </c>
      <c r="F51" s="51">
        <f t="shared" si="16"/>
        <v>22</v>
      </c>
      <c r="G51" s="52">
        <v>3</v>
      </c>
      <c r="H51" s="52" t="s">
        <v>14</v>
      </c>
      <c r="I51" s="50">
        <v>23</v>
      </c>
      <c r="J51" s="51">
        <f t="shared" si="11"/>
        <v>99</v>
      </c>
      <c r="K51" s="50">
        <v>7.6</v>
      </c>
      <c r="L51" s="51">
        <f t="shared" si="12"/>
        <v>96</v>
      </c>
      <c r="M51" s="53">
        <f t="shared" si="13"/>
        <v>217</v>
      </c>
      <c r="N51" s="59">
        <f t="shared" si="14"/>
        <v>14</v>
      </c>
    </row>
    <row r="52" spans="1:14" ht="16.5" customHeight="1" x14ac:dyDescent="0.2">
      <c r="A52" s="55">
        <f t="shared" si="15"/>
        <v>15</v>
      </c>
      <c r="B52" s="65" t="s">
        <v>103</v>
      </c>
      <c r="C52" s="65" t="s">
        <v>246</v>
      </c>
      <c r="D52" s="65" t="s">
        <v>102</v>
      </c>
      <c r="E52" s="73">
        <v>12.2</v>
      </c>
      <c r="F52" s="51">
        <f t="shared" si="16"/>
        <v>40</v>
      </c>
      <c r="G52" s="52">
        <v>3</v>
      </c>
      <c r="H52" s="52" t="s">
        <v>14</v>
      </c>
      <c r="I52" s="50">
        <v>13</v>
      </c>
      <c r="J52" s="51">
        <f t="shared" si="11"/>
        <v>163</v>
      </c>
      <c r="K52" s="50">
        <v>5</v>
      </c>
      <c r="L52" s="51">
        <f t="shared" si="12"/>
        <v>0</v>
      </c>
      <c r="M52" s="53">
        <f t="shared" si="13"/>
        <v>203</v>
      </c>
      <c r="N52" s="59">
        <f t="shared" si="14"/>
        <v>15</v>
      </c>
    </row>
    <row r="53" spans="1:14" ht="16.5" customHeight="1" x14ac:dyDescent="0.2">
      <c r="A53" s="55">
        <f t="shared" si="15"/>
        <v>16</v>
      </c>
      <c r="B53" s="65" t="s">
        <v>271</v>
      </c>
      <c r="C53" s="65" t="s">
        <v>47</v>
      </c>
      <c r="D53" s="65" t="s">
        <v>102</v>
      </c>
      <c r="E53" s="73">
        <v>13.6</v>
      </c>
      <c r="F53" s="51">
        <f t="shared" si="16"/>
        <v>4</v>
      </c>
      <c r="G53" s="52">
        <v>3</v>
      </c>
      <c r="H53" s="52" t="s">
        <v>14</v>
      </c>
      <c r="I53" s="50">
        <v>20</v>
      </c>
      <c r="J53" s="51">
        <f t="shared" si="11"/>
        <v>117</v>
      </c>
      <c r="K53" s="50">
        <v>6</v>
      </c>
      <c r="L53" s="51">
        <f t="shared" si="12"/>
        <v>40</v>
      </c>
      <c r="M53" s="53">
        <f t="shared" si="13"/>
        <v>161</v>
      </c>
      <c r="N53" s="59">
        <f t="shared" si="14"/>
        <v>16</v>
      </c>
    </row>
    <row r="54" spans="1:14" ht="16.5" customHeight="1" x14ac:dyDescent="0.2">
      <c r="A54" s="55">
        <f t="shared" si="15"/>
        <v>17</v>
      </c>
      <c r="B54" s="64" t="s">
        <v>230</v>
      </c>
      <c r="C54" s="64" t="s">
        <v>269</v>
      </c>
      <c r="D54" s="64" t="s">
        <v>101</v>
      </c>
      <c r="E54" s="73">
        <v>14.3</v>
      </c>
      <c r="F54" s="51">
        <f t="shared" si="16"/>
        <v>0</v>
      </c>
      <c r="G54" s="52">
        <v>3</v>
      </c>
      <c r="H54" s="52" t="s">
        <v>14</v>
      </c>
      <c r="I54" s="50">
        <v>27</v>
      </c>
      <c r="J54" s="51">
        <f t="shared" si="11"/>
        <v>78</v>
      </c>
      <c r="K54" s="50">
        <v>5.5</v>
      </c>
      <c r="L54" s="51">
        <f t="shared" si="12"/>
        <v>21</v>
      </c>
      <c r="M54" s="53">
        <f t="shared" si="13"/>
        <v>99</v>
      </c>
      <c r="N54" s="59">
        <f t="shared" si="14"/>
        <v>17</v>
      </c>
    </row>
    <row r="55" spans="1:14" ht="16.5" customHeight="1" x14ac:dyDescent="0.2">
      <c r="A55" s="55">
        <f t="shared" si="15"/>
        <v>18</v>
      </c>
      <c r="B55" s="64" t="s">
        <v>265</v>
      </c>
      <c r="C55" s="64" t="s">
        <v>267</v>
      </c>
      <c r="D55" s="64" t="s">
        <v>101</v>
      </c>
      <c r="E55" s="73">
        <v>17.100000000000001</v>
      </c>
      <c r="F55" s="51">
        <f>IF(E55&lt;&gt;0,INT(4.48676*(18-E55)^2.5),0)</f>
        <v>3</v>
      </c>
      <c r="G55" s="52">
        <v>3</v>
      </c>
      <c r="H55" s="52" t="s">
        <v>14</v>
      </c>
      <c r="I55" s="50">
        <v>46</v>
      </c>
      <c r="J55" s="51">
        <f t="shared" si="11"/>
        <v>13</v>
      </c>
      <c r="K55" s="50">
        <v>7.1</v>
      </c>
      <c r="L55" s="51">
        <f t="shared" si="12"/>
        <v>79</v>
      </c>
      <c r="M55" s="53">
        <f t="shared" si="13"/>
        <v>95</v>
      </c>
      <c r="N55" s="59">
        <f t="shared" si="14"/>
        <v>18</v>
      </c>
    </row>
    <row r="56" spans="1:14" ht="16.5" customHeight="1" x14ac:dyDescent="0.2">
      <c r="A56" s="55">
        <f t="shared" si="15"/>
        <v>19</v>
      </c>
      <c r="B56" s="64" t="s">
        <v>265</v>
      </c>
      <c r="C56" s="64" t="s">
        <v>266</v>
      </c>
      <c r="D56" s="64" t="s">
        <v>101</v>
      </c>
      <c r="E56" s="73">
        <v>16.2</v>
      </c>
      <c r="F56" s="51">
        <f>IF(E56&lt;&gt;0,INT(4.48676*(18-E56)^2.5),0)</f>
        <v>19</v>
      </c>
      <c r="G56" s="52">
        <v>4</v>
      </c>
      <c r="H56" s="52" t="s">
        <v>14</v>
      </c>
      <c r="I56" s="50">
        <v>0</v>
      </c>
      <c r="J56" s="51">
        <f t="shared" si="11"/>
        <v>0</v>
      </c>
      <c r="K56" s="50">
        <v>6.4</v>
      </c>
      <c r="L56" s="51">
        <f t="shared" si="12"/>
        <v>55</v>
      </c>
      <c r="M56" s="53">
        <f t="shared" si="13"/>
        <v>74</v>
      </c>
      <c r="N56" s="59">
        <f t="shared" si="14"/>
        <v>19</v>
      </c>
    </row>
    <row r="57" spans="1:14" ht="16.5" customHeight="1" x14ac:dyDescent="0.2">
      <c r="A57" s="55">
        <f t="shared" si="15"/>
        <v>20</v>
      </c>
      <c r="B57" s="65" t="s">
        <v>272</v>
      </c>
      <c r="C57" s="65" t="s">
        <v>163</v>
      </c>
      <c r="D57" s="65" t="s">
        <v>102</v>
      </c>
      <c r="E57" s="73">
        <v>13.2</v>
      </c>
      <c r="F57" s="51">
        <f>IF(E57&lt;&gt;0,INT(4.48676*(14.6-E57)^2.5),0)</f>
        <v>10</v>
      </c>
      <c r="G57" s="52">
        <v>3</v>
      </c>
      <c r="H57" s="52" t="s">
        <v>14</v>
      </c>
      <c r="I57" s="50">
        <v>39</v>
      </c>
      <c r="J57" s="51">
        <f t="shared" si="11"/>
        <v>30</v>
      </c>
      <c r="K57" s="50">
        <v>5</v>
      </c>
      <c r="L57" s="51">
        <f t="shared" si="12"/>
        <v>0</v>
      </c>
      <c r="M57" s="53">
        <f t="shared" si="13"/>
        <v>40</v>
      </c>
      <c r="N57" s="59">
        <f t="shared" si="14"/>
        <v>20</v>
      </c>
    </row>
  </sheetData>
  <sortState ref="B9:N20">
    <sortCondition ref="N9:N20"/>
  </sortState>
  <mergeCells count="2">
    <mergeCell ref="G8:I8"/>
    <mergeCell ref="G37:I37"/>
  </mergeCells>
  <phoneticPr fontId="9" type="noConversion"/>
  <pageMargins left="0.75" right="0.75" top="1" bottom="1" header="0" footer="0"/>
  <pageSetup paperSize="9" orientation="portrait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3"/>
  <sheetViews>
    <sheetView topLeftCell="A85" workbookViewId="0">
      <selection activeCell="R56" sqref="R56"/>
    </sheetView>
  </sheetViews>
  <sheetFormatPr defaultRowHeight="17.25" customHeight="1" x14ac:dyDescent="0.2"/>
  <cols>
    <col min="1" max="1" width="4.5703125" style="7" customWidth="1"/>
    <col min="2" max="2" width="15.140625" style="7" customWidth="1"/>
    <col min="3" max="3" width="16.5703125" style="7" customWidth="1"/>
    <col min="4" max="4" width="7.42578125" style="3" customWidth="1"/>
    <col min="5" max="5" width="6.7109375" style="4" customWidth="1"/>
    <col min="6" max="6" width="8" style="4" customWidth="1"/>
    <col min="7" max="7" width="6.7109375" style="4" customWidth="1"/>
    <col min="8" max="8" width="2.7109375" style="4" customWidth="1"/>
    <col min="9" max="12" width="6.7109375" style="4" customWidth="1"/>
    <col min="13" max="14" width="6.7109375" style="6" customWidth="1"/>
    <col min="15" max="16384" width="9.140625" style="7"/>
  </cols>
  <sheetData>
    <row r="1" spans="1:25" ht="17.25" customHeight="1" x14ac:dyDescent="0.25">
      <c r="A1" s="1" t="s">
        <v>259</v>
      </c>
      <c r="B1" s="1"/>
      <c r="C1" s="2"/>
    </row>
    <row r="2" spans="1:25" ht="17.25" customHeight="1" x14ac:dyDescent="0.2">
      <c r="A2" s="8" t="s">
        <v>12</v>
      </c>
      <c r="B2" s="8"/>
      <c r="C2" s="9"/>
      <c r="D2" s="10"/>
    </row>
    <row r="3" spans="1:25" ht="17.25" customHeight="1" x14ac:dyDescent="0.2">
      <c r="A3" s="11"/>
      <c r="B3" s="11"/>
      <c r="D3" s="10"/>
    </row>
    <row r="4" spans="1:25" ht="17.25" customHeight="1" x14ac:dyDescent="0.2">
      <c r="A4" s="11"/>
      <c r="B4" s="11"/>
      <c r="C4" s="10"/>
      <c r="D4" s="10"/>
      <c r="I4" s="5"/>
      <c r="J4" s="5"/>
      <c r="K4" s="5"/>
      <c r="L4" s="5"/>
    </row>
    <row r="5" spans="1:25" s="14" customFormat="1" ht="17.25" customHeight="1" x14ac:dyDescent="0.25">
      <c r="A5" s="12" t="s">
        <v>0</v>
      </c>
      <c r="B5" s="12"/>
      <c r="C5" s="13"/>
      <c r="E5" s="12" t="s">
        <v>8</v>
      </c>
      <c r="G5" s="14" t="s">
        <v>16</v>
      </c>
      <c r="I5" s="15"/>
      <c r="J5" s="15"/>
      <c r="K5" s="15"/>
      <c r="L5" s="12" t="s">
        <v>1</v>
      </c>
      <c r="M5" s="16"/>
      <c r="N5" s="16"/>
    </row>
    <row r="6" spans="1:25" ht="17.25" customHeight="1" x14ac:dyDescent="0.2">
      <c r="A6" s="17"/>
      <c r="B6" s="17"/>
      <c r="C6" s="18"/>
      <c r="D6" s="10"/>
      <c r="I6" s="5"/>
      <c r="J6" s="5"/>
      <c r="K6" s="5"/>
      <c r="L6" s="5"/>
    </row>
    <row r="7" spans="1:25" ht="17.25" customHeight="1" thickBot="1" x14ac:dyDescent="0.25">
      <c r="A7" s="19"/>
      <c r="B7" s="19"/>
      <c r="C7" s="3"/>
    </row>
    <row r="8" spans="1:25" s="20" customFormat="1" ht="17.25" customHeight="1" thickTop="1" x14ac:dyDescent="0.15">
      <c r="A8" s="34" t="s">
        <v>2</v>
      </c>
      <c r="B8" s="35" t="s">
        <v>22</v>
      </c>
      <c r="C8" s="27" t="s">
        <v>23</v>
      </c>
      <c r="D8" s="27" t="s">
        <v>10</v>
      </c>
      <c r="E8" s="30" t="s">
        <v>9</v>
      </c>
      <c r="F8" s="27" t="s">
        <v>3</v>
      </c>
      <c r="G8" s="77" t="s">
        <v>13</v>
      </c>
      <c r="H8" s="78"/>
      <c r="I8" s="79"/>
      <c r="J8" s="27" t="s">
        <v>3</v>
      </c>
      <c r="K8" s="30" t="s">
        <v>5</v>
      </c>
      <c r="L8" s="27" t="s">
        <v>3</v>
      </c>
      <c r="M8" s="36" t="s">
        <v>6</v>
      </c>
      <c r="N8" s="37" t="s">
        <v>7</v>
      </c>
    </row>
    <row r="9" spans="1:25" ht="17.25" customHeight="1" x14ac:dyDescent="0.2">
      <c r="A9" s="82">
        <f>ROW(A1)</f>
        <v>1</v>
      </c>
      <c r="B9" s="81" t="s">
        <v>90</v>
      </c>
      <c r="C9" s="81" t="s">
        <v>91</v>
      </c>
      <c r="D9" s="81" t="s">
        <v>154</v>
      </c>
      <c r="E9" s="67">
        <v>10.4</v>
      </c>
      <c r="F9" s="43">
        <f t="shared" ref="F9:F42" si="0">IF(E9&lt;&gt;0,INT(4.30895*(18.6-E9)^2.5),0)</f>
        <v>829</v>
      </c>
      <c r="G9" s="44">
        <v>2</v>
      </c>
      <c r="H9" s="44" t="s">
        <v>14</v>
      </c>
      <c r="I9" s="42">
        <v>16</v>
      </c>
      <c r="J9" s="43">
        <f t="shared" ref="J9:J42" si="1">IF(G9+I9&lt;&gt;0,INT(0.046375*(240.33-((G9*60)+I9))^2.1),0)</f>
        <v>803</v>
      </c>
      <c r="K9" s="42">
        <v>24.7</v>
      </c>
      <c r="L9" s="43">
        <f t="shared" ref="L9:L42" si="2">IF(K9&lt;&gt;0,INT(40.191528*(K9-5)^0.9),0)</f>
        <v>587</v>
      </c>
      <c r="M9" s="45">
        <f t="shared" ref="M9:M42" si="3">SUM(F9+J9+L9)</f>
        <v>2219</v>
      </c>
      <c r="N9" s="46">
        <f t="shared" ref="N9:N42" si="4">RANK(M9,$M$9:$M$40,0)</f>
        <v>1</v>
      </c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1:25" ht="17.25" customHeight="1" x14ac:dyDescent="0.2">
      <c r="A10" s="82">
        <f t="shared" ref="A10:A42" si="5">ROW(A2)</f>
        <v>2</v>
      </c>
      <c r="B10" s="81" t="s">
        <v>95</v>
      </c>
      <c r="C10" s="81" t="s">
        <v>97</v>
      </c>
      <c r="D10" s="81" t="s">
        <v>154</v>
      </c>
      <c r="E10" s="67">
        <v>10.199999999999999</v>
      </c>
      <c r="F10" s="43">
        <f t="shared" si="0"/>
        <v>881</v>
      </c>
      <c r="G10" s="44">
        <v>2</v>
      </c>
      <c r="H10" s="44" t="s">
        <v>14</v>
      </c>
      <c r="I10" s="42">
        <v>19</v>
      </c>
      <c r="J10" s="43">
        <f t="shared" si="1"/>
        <v>755</v>
      </c>
      <c r="K10" s="42">
        <v>24</v>
      </c>
      <c r="L10" s="43">
        <f t="shared" si="2"/>
        <v>568</v>
      </c>
      <c r="M10" s="45">
        <f t="shared" si="3"/>
        <v>2204</v>
      </c>
      <c r="N10" s="46">
        <f t="shared" si="4"/>
        <v>2</v>
      </c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spans="1:25" ht="17.25" customHeight="1" x14ac:dyDescent="0.2">
      <c r="A11" s="82">
        <f t="shared" si="5"/>
        <v>3</v>
      </c>
      <c r="B11" s="81" t="s">
        <v>122</v>
      </c>
      <c r="C11" s="81" t="s">
        <v>66</v>
      </c>
      <c r="D11" s="81" t="s">
        <v>155</v>
      </c>
      <c r="E11" s="67">
        <v>9.8000000000000007</v>
      </c>
      <c r="F11" s="43">
        <f t="shared" si="0"/>
        <v>989</v>
      </c>
      <c r="G11" s="44">
        <v>2</v>
      </c>
      <c r="H11" s="44" t="s">
        <v>14</v>
      </c>
      <c r="I11" s="42">
        <v>20</v>
      </c>
      <c r="J11" s="43">
        <f t="shared" si="1"/>
        <v>740</v>
      </c>
      <c r="K11" s="42">
        <v>15.25</v>
      </c>
      <c r="L11" s="43">
        <f t="shared" si="2"/>
        <v>326</v>
      </c>
      <c r="M11" s="45">
        <f t="shared" si="3"/>
        <v>2055</v>
      </c>
      <c r="N11" s="46">
        <f t="shared" si="4"/>
        <v>3</v>
      </c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1:25" ht="17.25" customHeight="1" x14ac:dyDescent="0.2">
      <c r="A12" s="38">
        <f t="shared" si="5"/>
        <v>4</v>
      </c>
      <c r="B12" s="65" t="s">
        <v>79</v>
      </c>
      <c r="C12" s="65" t="s">
        <v>80</v>
      </c>
      <c r="D12" s="65" t="s">
        <v>153</v>
      </c>
      <c r="E12" s="56">
        <v>10.5</v>
      </c>
      <c r="F12" s="51">
        <f t="shared" si="0"/>
        <v>804</v>
      </c>
      <c r="G12" s="52">
        <v>2</v>
      </c>
      <c r="H12" s="52" t="s">
        <v>14</v>
      </c>
      <c r="I12" s="50">
        <v>24</v>
      </c>
      <c r="J12" s="51">
        <f t="shared" si="1"/>
        <v>679</v>
      </c>
      <c r="K12" s="50">
        <v>15.4</v>
      </c>
      <c r="L12" s="51">
        <f t="shared" si="2"/>
        <v>330</v>
      </c>
      <c r="M12" s="40">
        <f t="shared" si="3"/>
        <v>1813</v>
      </c>
      <c r="N12" s="59">
        <f t="shared" si="4"/>
        <v>4</v>
      </c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spans="1:25" ht="17.25" customHeight="1" x14ac:dyDescent="0.2">
      <c r="A13" s="38">
        <f t="shared" si="5"/>
        <v>5</v>
      </c>
      <c r="B13" s="65" t="s">
        <v>98</v>
      </c>
      <c r="C13" s="65" t="s">
        <v>99</v>
      </c>
      <c r="D13" s="65" t="s">
        <v>154</v>
      </c>
      <c r="E13" s="56">
        <v>10.9</v>
      </c>
      <c r="F13" s="51">
        <f t="shared" si="0"/>
        <v>708</v>
      </c>
      <c r="G13" s="52">
        <v>2</v>
      </c>
      <c r="H13" s="52" t="s">
        <v>14</v>
      </c>
      <c r="I13" s="50">
        <v>25</v>
      </c>
      <c r="J13" s="51">
        <f t="shared" si="1"/>
        <v>664</v>
      </c>
      <c r="K13" s="50">
        <v>18.899999999999999</v>
      </c>
      <c r="L13" s="51">
        <f t="shared" si="2"/>
        <v>429</v>
      </c>
      <c r="M13" s="40">
        <f t="shared" si="3"/>
        <v>1801</v>
      </c>
      <c r="N13" s="59">
        <f t="shared" si="4"/>
        <v>5</v>
      </c>
      <c r="P13" s="20"/>
      <c r="Q13" s="20"/>
      <c r="R13" s="20"/>
      <c r="S13" s="20"/>
      <c r="T13" s="20"/>
      <c r="U13" s="20"/>
      <c r="V13" s="20"/>
      <c r="W13" s="20"/>
      <c r="X13" s="20"/>
      <c r="Y13" s="20"/>
    </row>
    <row r="14" spans="1:25" ht="17.25" customHeight="1" x14ac:dyDescent="0.2">
      <c r="A14" s="38">
        <f t="shared" si="5"/>
        <v>6</v>
      </c>
      <c r="B14" s="65" t="s">
        <v>81</v>
      </c>
      <c r="C14" s="65" t="s">
        <v>82</v>
      </c>
      <c r="D14" s="65" t="s">
        <v>153</v>
      </c>
      <c r="E14" s="56">
        <v>10.7</v>
      </c>
      <c r="F14" s="51">
        <f t="shared" si="0"/>
        <v>755</v>
      </c>
      <c r="G14" s="52">
        <v>2</v>
      </c>
      <c r="H14" s="52" t="s">
        <v>14</v>
      </c>
      <c r="I14" s="50">
        <v>28</v>
      </c>
      <c r="J14" s="51">
        <f t="shared" si="1"/>
        <v>621</v>
      </c>
      <c r="K14" s="50">
        <v>18.7</v>
      </c>
      <c r="L14" s="51">
        <f t="shared" si="2"/>
        <v>423</v>
      </c>
      <c r="M14" s="40">
        <f t="shared" si="3"/>
        <v>1799</v>
      </c>
      <c r="N14" s="59">
        <f t="shared" si="4"/>
        <v>6</v>
      </c>
      <c r="P14" s="20"/>
      <c r="Q14" s="20"/>
      <c r="R14" s="20"/>
      <c r="S14" s="20"/>
      <c r="T14" s="20"/>
      <c r="U14" s="20"/>
      <c r="V14" s="20"/>
      <c r="W14" s="20"/>
      <c r="X14" s="20"/>
      <c r="Y14" s="20"/>
    </row>
    <row r="15" spans="1:25" ht="17.25" customHeight="1" x14ac:dyDescent="0.2">
      <c r="A15" s="38">
        <f t="shared" si="5"/>
        <v>7</v>
      </c>
      <c r="B15" s="65" t="s">
        <v>93</v>
      </c>
      <c r="C15" s="65" t="s">
        <v>94</v>
      </c>
      <c r="D15" s="65" t="s">
        <v>154</v>
      </c>
      <c r="E15" s="56">
        <v>10.7</v>
      </c>
      <c r="F15" s="51">
        <f t="shared" si="0"/>
        <v>755</v>
      </c>
      <c r="G15" s="52">
        <v>2</v>
      </c>
      <c r="H15" s="52" t="s">
        <v>14</v>
      </c>
      <c r="I15" s="50">
        <v>30</v>
      </c>
      <c r="J15" s="51">
        <f t="shared" si="1"/>
        <v>593</v>
      </c>
      <c r="K15" s="50">
        <v>17.8</v>
      </c>
      <c r="L15" s="51">
        <f t="shared" si="2"/>
        <v>398</v>
      </c>
      <c r="M15" s="40">
        <f t="shared" si="3"/>
        <v>1746</v>
      </c>
      <c r="N15" s="59">
        <f t="shared" si="4"/>
        <v>7</v>
      </c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1:25" ht="17.25" customHeight="1" x14ac:dyDescent="0.2">
      <c r="A16" s="38">
        <f t="shared" si="5"/>
        <v>8</v>
      </c>
      <c r="B16" s="65" t="s">
        <v>135</v>
      </c>
      <c r="C16" s="65" t="s">
        <v>136</v>
      </c>
      <c r="D16" s="65" t="s">
        <v>156</v>
      </c>
      <c r="E16" s="56">
        <v>11</v>
      </c>
      <c r="F16" s="51">
        <f t="shared" si="0"/>
        <v>686</v>
      </c>
      <c r="G16" s="52">
        <v>2</v>
      </c>
      <c r="H16" s="52" t="s">
        <v>14</v>
      </c>
      <c r="I16" s="50">
        <v>26</v>
      </c>
      <c r="J16" s="51">
        <f t="shared" si="1"/>
        <v>650</v>
      </c>
      <c r="K16" s="50">
        <v>18.13</v>
      </c>
      <c r="L16" s="51">
        <f t="shared" si="2"/>
        <v>407</v>
      </c>
      <c r="M16" s="40">
        <f t="shared" si="3"/>
        <v>1743</v>
      </c>
      <c r="N16" s="41">
        <f t="shared" si="4"/>
        <v>8</v>
      </c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pans="1:25" ht="17.25" customHeight="1" x14ac:dyDescent="0.2">
      <c r="A17" s="38">
        <f t="shared" si="5"/>
        <v>9</v>
      </c>
      <c r="B17" s="65" t="s">
        <v>77</v>
      </c>
      <c r="C17" s="65" t="s">
        <v>78</v>
      </c>
      <c r="D17" s="65" t="s">
        <v>153</v>
      </c>
      <c r="E17" s="56">
        <v>11</v>
      </c>
      <c r="F17" s="51">
        <f t="shared" si="0"/>
        <v>686</v>
      </c>
      <c r="G17" s="52">
        <v>2</v>
      </c>
      <c r="H17" s="52" t="s">
        <v>14</v>
      </c>
      <c r="I17" s="50">
        <v>31</v>
      </c>
      <c r="J17" s="51">
        <f t="shared" si="1"/>
        <v>579</v>
      </c>
      <c r="K17" s="50">
        <v>20.399999999999999</v>
      </c>
      <c r="L17" s="51">
        <f t="shared" si="2"/>
        <v>470</v>
      </c>
      <c r="M17" s="40">
        <f t="shared" si="3"/>
        <v>1735</v>
      </c>
      <c r="N17" s="59">
        <f t="shared" si="4"/>
        <v>9</v>
      </c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spans="1:25" ht="17.25" customHeight="1" x14ac:dyDescent="0.2">
      <c r="A18" s="38">
        <f t="shared" si="5"/>
        <v>10</v>
      </c>
      <c r="B18" s="65" t="s">
        <v>42</v>
      </c>
      <c r="C18" s="65" t="s">
        <v>141</v>
      </c>
      <c r="D18" s="65" t="s">
        <v>156</v>
      </c>
      <c r="E18" s="56">
        <v>11.3</v>
      </c>
      <c r="F18" s="51">
        <f t="shared" si="0"/>
        <v>620</v>
      </c>
      <c r="G18" s="52">
        <v>2</v>
      </c>
      <c r="H18" s="52" t="s">
        <v>14</v>
      </c>
      <c r="I18" s="50">
        <v>38</v>
      </c>
      <c r="J18" s="51">
        <f t="shared" si="1"/>
        <v>488</v>
      </c>
      <c r="K18" s="50">
        <v>26.15</v>
      </c>
      <c r="L18" s="51">
        <f t="shared" si="2"/>
        <v>626</v>
      </c>
      <c r="M18" s="40">
        <f t="shared" si="3"/>
        <v>1734</v>
      </c>
      <c r="N18" s="41">
        <f t="shared" si="4"/>
        <v>10</v>
      </c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spans="1:25" ht="17.25" customHeight="1" x14ac:dyDescent="0.2">
      <c r="A19" s="38">
        <f t="shared" si="5"/>
        <v>11</v>
      </c>
      <c r="B19" s="65" t="s">
        <v>95</v>
      </c>
      <c r="C19" s="65" t="s">
        <v>96</v>
      </c>
      <c r="D19" s="65" t="s">
        <v>154</v>
      </c>
      <c r="E19" s="56">
        <v>10.7</v>
      </c>
      <c r="F19" s="51">
        <f t="shared" si="0"/>
        <v>755</v>
      </c>
      <c r="G19" s="52">
        <v>2</v>
      </c>
      <c r="H19" s="52" t="s">
        <v>14</v>
      </c>
      <c r="I19" s="50">
        <v>34</v>
      </c>
      <c r="J19" s="51">
        <f t="shared" si="1"/>
        <v>539</v>
      </c>
      <c r="K19" s="50">
        <v>17.100000000000001</v>
      </c>
      <c r="L19" s="51">
        <f t="shared" si="2"/>
        <v>379</v>
      </c>
      <c r="M19" s="40">
        <f t="shared" si="3"/>
        <v>1673</v>
      </c>
      <c r="N19" s="59">
        <f t="shared" si="4"/>
        <v>11</v>
      </c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0" spans="1:25" ht="17.25" customHeight="1" x14ac:dyDescent="0.2">
      <c r="A20" s="38">
        <f t="shared" si="5"/>
        <v>12</v>
      </c>
      <c r="B20" s="65" t="s">
        <v>140</v>
      </c>
      <c r="C20" s="65" t="s">
        <v>64</v>
      </c>
      <c r="D20" s="65" t="s">
        <v>156</v>
      </c>
      <c r="E20" s="56">
        <v>11.2</v>
      </c>
      <c r="F20" s="51">
        <f t="shared" si="0"/>
        <v>641</v>
      </c>
      <c r="G20" s="52">
        <v>2</v>
      </c>
      <c r="H20" s="52" t="s">
        <v>14</v>
      </c>
      <c r="I20" s="50">
        <v>33</v>
      </c>
      <c r="J20" s="51">
        <f t="shared" si="1"/>
        <v>553</v>
      </c>
      <c r="K20" s="50">
        <v>16.66</v>
      </c>
      <c r="L20" s="51">
        <f t="shared" si="2"/>
        <v>366</v>
      </c>
      <c r="M20" s="40">
        <f t="shared" si="3"/>
        <v>1560</v>
      </c>
      <c r="N20" s="41">
        <f t="shared" si="4"/>
        <v>12</v>
      </c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spans="1:25" ht="17.25" customHeight="1" x14ac:dyDescent="0.2">
      <c r="A21" s="38">
        <f t="shared" si="5"/>
        <v>13</v>
      </c>
      <c r="B21" s="65" t="s">
        <v>71</v>
      </c>
      <c r="C21" s="65" t="s">
        <v>126</v>
      </c>
      <c r="D21" s="65" t="s">
        <v>155</v>
      </c>
      <c r="E21" s="56">
        <v>11.2</v>
      </c>
      <c r="F21" s="51">
        <f t="shared" si="0"/>
        <v>641</v>
      </c>
      <c r="G21" s="52">
        <v>2</v>
      </c>
      <c r="H21" s="52" t="s">
        <v>14</v>
      </c>
      <c r="I21" s="50">
        <v>29</v>
      </c>
      <c r="J21" s="51">
        <f t="shared" si="1"/>
        <v>607</v>
      </c>
      <c r="K21" s="50">
        <v>14.26</v>
      </c>
      <c r="L21" s="51">
        <f t="shared" si="2"/>
        <v>297</v>
      </c>
      <c r="M21" s="40">
        <f t="shared" si="3"/>
        <v>1545</v>
      </c>
      <c r="N21" s="41">
        <f t="shared" si="4"/>
        <v>13</v>
      </c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1:25" ht="17.25" customHeight="1" x14ac:dyDescent="0.2">
      <c r="A22" s="38">
        <f t="shared" si="5"/>
        <v>14</v>
      </c>
      <c r="B22" s="65" t="s">
        <v>139</v>
      </c>
      <c r="C22" s="65" t="s">
        <v>69</v>
      </c>
      <c r="D22" s="65" t="s">
        <v>156</v>
      </c>
      <c r="E22" s="56">
        <v>11.5</v>
      </c>
      <c r="F22" s="51">
        <f t="shared" si="0"/>
        <v>578</v>
      </c>
      <c r="G22" s="52">
        <v>2</v>
      </c>
      <c r="H22" s="52" t="s">
        <v>14</v>
      </c>
      <c r="I22" s="50">
        <v>44</v>
      </c>
      <c r="J22" s="51">
        <f t="shared" si="1"/>
        <v>416</v>
      </c>
      <c r="K22" s="50">
        <v>22.83</v>
      </c>
      <c r="L22" s="51">
        <f t="shared" si="2"/>
        <v>537</v>
      </c>
      <c r="M22" s="40">
        <f t="shared" si="3"/>
        <v>1531</v>
      </c>
      <c r="N22" s="41">
        <f t="shared" si="4"/>
        <v>14</v>
      </c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1:25" ht="17.25" customHeight="1" x14ac:dyDescent="0.2">
      <c r="A23" s="38">
        <f t="shared" si="5"/>
        <v>15</v>
      </c>
      <c r="B23" s="65" t="s">
        <v>133</v>
      </c>
      <c r="C23" s="65" t="s">
        <v>134</v>
      </c>
      <c r="D23" s="65" t="s">
        <v>156</v>
      </c>
      <c r="E23" s="56">
        <v>11.3</v>
      </c>
      <c r="F23" s="51">
        <f t="shared" si="0"/>
        <v>620</v>
      </c>
      <c r="G23" s="52">
        <v>2</v>
      </c>
      <c r="H23" s="52" t="s">
        <v>14</v>
      </c>
      <c r="I23" s="50">
        <v>36</v>
      </c>
      <c r="J23" s="51">
        <f t="shared" si="1"/>
        <v>513</v>
      </c>
      <c r="K23" s="50">
        <v>16.75</v>
      </c>
      <c r="L23" s="51">
        <f t="shared" si="2"/>
        <v>369</v>
      </c>
      <c r="M23" s="40">
        <f t="shared" si="3"/>
        <v>1502</v>
      </c>
      <c r="N23" s="41">
        <f t="shared" si="4"/>
        <v>15</v>
      </c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1:25" ht="17.25" customHeight="1" x14ac:dyDescent="0.2">
      <c r="A24" s="38">
        <f t="shared" si="5"/>
        <v>16</v>
      </c>
      <c r="B24" s="65" t="s">
        <v>137</v>
      </c>
      <c r="C24" s="65" t="s">
        <v>138</v>
      </c>
      <c r="D24" s="65" t="s">
        <v>156</v>
      </c>
      <c r="E24" s="56">
        <v>10.9</v>
      </c>
      <c r="F24" s="51">
        <f t="shared" si="0"/>
        <v>708</v>
      </c>
      <c r="G24" s="52">
        <v>2</v>
      </c>
      <c r="H24" s="52" t="s">
        <v>14</v>
      </c>
      <c r="I24" s="50">
        <v>42</v>
      </c>
      <c r="J24" s="51">
        <f t="shared" si="1"/>
        <v>440</v>
      </c>
      <c r="K24" s="50">
        <v>14.14</v>
      </c>
      <c r="L24" s="51">
        <f t="shared" si="2"/>
        <v>294</v>
      </c>
      <c r="M24" s="40">
        <f t="shared" si="3"/>
        <v>1442</v>
      </c>
      <c r="N24" s="41">
        <f t="shared" si="4"/>
        <v>16</v>
      </c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5" ht="17.25" customHeight="1" x14ac:dyDescent="0.2">
      <c r="A25" s="38">
        <f t="shared" si="5"/>
        <v>17</v>
      </c>
      <c r="B25" s="65" t="s">
        <v>125</v>
      </c>
      <c r="C25" s="65" t="s">
        <v>126</v>
      </c>
      <c r="D25" s="65" t="s">
        <v>155</v>
      </c>
      <c r="E25" s="56">
        <v>11.5</v>
      </c>
      <c r="F25" s="51">
        <f t="shared" si="0"/>
        <v>578</v>
      </c>
      <c r="G25" s="52">
        <v>2</v>
      </c>
      <c r="H25" s="52" t="s">
        <v>14</v>
      </c>
      <c r="I25" s="50">
        <v>46</v>
      </c>
      <c r="J25" s="51">
        <f t="shared" si="1"/>
        <v>394</v>
      </c>
      <c r="K25" s="50">
        <v>19.5</v>
      </c>
      <c r="L25" s="51">
        <f t="shared" si="2"/>
        <v>446</v>
      </c>
      <c r="M25" s="40">
        <f t="shared" si="3"/>
        <v>1418</v>
      </c>
      <c r="N25" s="41">
        <f t="shared" si="4"/>
        <v>17</v>
      </c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5" ht="17.25" customHeight="1" x14ac:dyDescent="0.2">
      <c r="A26" s="38">
        <f t="shared" si="5"/>
        <v>18</v>
      </c>
      <c r="B26" s="65" t="s">
        <v>24</v>
      </c>
      <c r="C26" s="65" t="s">
        <v>97</v>
      </c>
      <c r="D26" s="65" t="s">
        <v>155</v>
      </c>
      <c r="E26" s="56">
        <v>11</v>
      </c>
      <c r="F26" s="51">
        <f t="shared" si="0"/>
        <v>686</v>
      </c>
      <c r="G26" s="52">
        <v>2</v>
      </c>
      <c r="H26" s="52" t="s">
        <v>14</v>
      </c>
      <c r="I26" s="50">
        <v>44</v>
      </c>
      <c r="J26" s="51">
        <f t="shared" si="1"/>
        <v>416</v>
      </c>
      <c r="K26" s="50">
        <v>14.82</v>
      </c>
      <c r="L26" s="51">
        <f t="shared" si="2"/>
        <v>314</v>
      </c>
      <c r="M26" s="40">
        <f t="shared" si="3"/>
        <v>1416</v>
      </c>
      <c r="N26" s="59">
        <f t="shared" si="4"/>
        <v>18</v>
      </c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spans="1:25" ht="17.25" customHeight="1" x14ac:dyDescent="0.2">
      <c r="A27" s="38">
        <f t="shared" si="5"/>
        <v>19</v>
      </c>
      <c r="B27" s="65" t="s">
        <v>130</v>
      </c>
      <c r="C27" s="65" t="s">
        <v>131</v>
      </c>
      <c r="D27" s="65" t="s">
        <v>156</v>
      </c>
      <c r="E27" s="71">
        <v>11.5</v>
      </c>
      <c r="F27" s="51">
        <f t="shared" si="0"/>
        <v>578</v>
      </c>
      <c r="G27" s="57">
        <v>2</v>
      </c>
      <c r="H27" s="57" t="s">
        <v>14</v>
      </c>
      <c r="I27" s="58">
        <v>43</v>
      </c>
      <c r="J27" s="51">
        <f t="shared" si="1"/>
        <v>428</v>
      </c>
      <c r="K27" s="58">
        <v>15.86</v>
      </c>
      <c r="L27" s="51">
        <f t="shared" si="2"/>
        <v>343</v>
      </c>
      <c r="M27" s="47">
        <f t="shared" si="3"/>
        <v>1349</v>
      </c>
      <c r="N27" s="41">
        <f t="shared" si="4"/>
        <v>19</v>
      </c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1:25" ht="17.25" customHeight="1" x14ac:dyDescent="0.2">
      <c r="A28" s="38">
        <f t="shared" si="5"/>
        <v>20</v>
      </c>
      <c r="B28" s="65" t="s">
        <v>128</v>
      </c>
      <c r="C28" s="65" t="s">
        <v>89</v>
      </c>
      <c r="D28" s="65" t="s">
        <v>155</v>
      </c>
      <c r="E28" s="56">
        <v>10.4</v>
      </c>
      <c r="F28" s="51">
        <f t="shared" si="0"/>
        <v>829</v>
      </c>
      <c r="G28" s="52">
        <v>2</v>
      </c>
      <c r="H28" s="52" t="s">
        <v>14</v>
      </c>
      <c r="I28" s="50">
        <v>53</v>
      </c>
      <c r="J28" s="51">
        <f t="shared" si="1"/>
        <v>320</v>
      </c>
      <c r="K28" s="50">
        <v>10.7</v>
      </c>
      <c r="L28" s="51">
        <f t="shared" si="2"/>
        <v>192</v>
      </c>
      <c r="M28" s="40">
        <f t="shared" si="3"/>
        <v>1341</v>
      </c>
      <c r="N28" s="48">
        <f t="shared" si="4"/>
        <v>20</v>
      </c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spans="1:25" ht="17.25" customHeight="1" x14ac:dyDescent="0.2">
      <c r="A29" s="38">
        <f t="shared" si="5"/>
        <v>21</v>
      </c>
      <c r="B29" s="65" t="s">
        <v>132</v>
      </c>
      <c r="C29" s="65" t="s">
        <v>62</v>
      </c>
      <c r="D29" s="65" t="s">
        <v>156</v>
      </c>
      <c r="E29" s="56">
        <v>11.6</v>
      </c>
      <c r="F29" s="51">
        <f t="shared" si="0"/>
        <v>558</v>
      </c>
      <c r="G29" s="52">
        <v>2</v>
      </c>
      <c r="H29" s="52" t="s">
        <v>14</v>
      </c>
      <c r="I29" s="50">
        <v>48</v>
      </c>
      <c r="J29" s="51">
        <f t="shared" si="1"/>
        <v>372</v>
      </c>
      <c r="K29" s="50">
        <v>16.91</v>
      </c>
      <c r="L29" s="51">
        <f t="shared" si="2"/>
        <v>373</v>
      </c>
      <c r="M29" s="40">
        <f t="shared" si="3"/>
        <v>1303</v>
      </c>
      <c r="N29" s="48">
        <f t="shared" si="4"/>
        <v>21</v>
      </c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5" ht="17.25" customHeight="1" x14ac:dyDescent="0.2">
      <c r="A30" s="38">
        <f t="shared" si="5"/>
        <v>22</v>
      </c>
      <c r="B30" s="65" t="s">
        <v>55</v>
      </c>
      <c r="C30" s="65" t="s">
        <v>92</v>
      </c>
      <c r="D30" s="65" t="s">
        <v>154</v>
      </c>
      <c r="E30" s="56">
        <v>11.3</v>
      </c>
      <c r="F30" s="51">
        <f t="shared" si="0"/>
        <v>620</v>
      </c>
      <c r="G30" s="52">
        <v>2</v>
      </c>
      <c r="H30" s="52" t="s">
        <v>14</v>
      </c>
      <c r="I30" s="50">
        <v>48</v>
      </c>
      <c r="J30" s="51">
        <f t="shared" si="1"/>
        <v>372</v>
      </c>
      <c r="K30" s="50">
        <v>12.5</v>
      </c>
      <c r="L30" s="51">
        <f t="shared" si="2"/>
        <v>246</v>
      </c>
      <c r="M30" s="40">
        <f t="shared" si="3"/>
        <v>1238</v>
      </c>
      <c r="N30" s="76">
        <f t="shared" si="4"/>
        <v>22</v>
      </c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spans="1:25" ht="17.25" customHeight="1" x14ac:dyDescent="0.2">
      <c r="A31" s="38">
        <f t="shared" si="5"/>
        <v>23</v>
      </c>
      <c r="B31" s="65" t="s">
        <v>98</v>
      </c>
      <c r="C31" s="65" t="s">
        <v>127</v>
      </c>
      <c r="D31" s="65" t="s">
        <v>155</v>
      </c>
      <c r="E31" s="56">
        <v>11.6</v>
      </c>
      <c r="F31" s="51">
        <f t="shared" si="0"/>
        <v>558</v>
      </c>
      <c r="G31" s="52">
        <v>2</v>
      </c>
      <c r="H31" s="52" t="s">
        <v>14</v>
      </c>
      <c r="I31" s="50">
        <v>40</v>
      </c>
      <c r="J31" s="51">
        <f t="shared" si="1"/>
        <v>464</v>
      </c>
      <c r="K31" s="50">
        <v>9.98</v>
      </c>
      <c r="L31" s="51">
        <f t="shared" si="2"/>
        <v>170</v>
      </c>
      <c r="M31" s="40">
        <f t="shared" si="3"/>
        <v>1192</v>
      </c>
      <c r="N31" s="48">
        <f t="shared" si="4"/>
        <v>23</v>
      </c>
    </row>
    <row r="32" spans="1:25" ht="17.25" customHeight="1" x14ac:dyDescent="0.2">
      <c r="A32" s="38">
        <f t="shared" si="5"/>
        <v>24</v>
      </c>
      <c r="B32" s="65" t="s">
        <v>85</v>
      </c>
      <c r="C32" s="65" t="s">
        <v>69</v>
      </c>
      <c r="D32" s="65" t="s">
        <v>153</v>
      </c>
      <c r="E32" s="56">
        <v>12.2</v>
      </c>
      <c r="F32" s="51">
        <f t="shared" si="0"/>
        <v>446</v>
      </c>
      <c r="G32" s="52">
        <v>2</v>
      </c>
      <c r="H32" s="52" t="s">
        <v>14</v>
      </c>
      <c r="I32" s="50">
        <v>49</v>
      </c>
      <c r="J32" s="51">
        <f t="shared" si="1"/>
        <v>361</v>
      </c>
      <c r="K32" s="50">
        <v>14.8</v>
      </c>
      <c r="L32" s="51">
        <f t="shared" si="2"/>
        <v>313</v>
      </c>
      <c r="M32" s="40">
        <f t="shared" si="3"/>
        <v>1120</v>
      </c>
      <c r="N32" s="76">
        <f t="shared" si="4"/>
        <v>24</v>
      </c>
    </row>
    <row r="33" spans="1:14" ht="17.25" customHeight="1" x14ac:dyDescent="0.2">
      <c r="A33" s="38">
        <f t="shared" si="5"/>
        <v>25</v>
      </c>
      <c r="B33" s="65" t="s">
        <v>275</v>
      </c>
      <c r="C33" s="65" t="s">
        <v>276</v>
      </c>
      <c r="D33" s="65" t="s">
        <v>156</v>
      </c>
      <c r="E33" s="56">
        <v>12.8</v>
      </c>
      <c r="F33" s="51">
        <f t="shared" si="0"/>
        <v>349</v>
      </c>
      <c r="G33" s="52">
        <v>3</v>
      </c>
      <c r="H33" s="52" t="s">
        <v>14</v>
      </c>
      <c r="I33" s="50">
        <v>2</v>
      </c>
      <c r="J33" s="51">
        <f t="shared" si="1"/>
        <v>236</v>
      </c>
      <c r="K33" s="50">
        <v>14.2</v>
      </c>
      <c r="L33" s="51">
        <f t="shared" si="2"/>
        <v>296</v>
      </c>
      <c r="M33" s="40">
        <f t="shared" si="3"/>
        <v>881</v>
      </c>
      <c r="N33" s="48">
        <f t="shared" si="4"/>
        <v>25</v>
      </c>
    </row>
    <row r="34" spans="1:14" ht="17.25" customHeight="1" x14ac:dyDescent="0.2">
      <c r="A34" s="38">
        <f t="shared" si="5"/>
        <v>26</v>
      </c>
      <c r="B34" s="65" t="s">
        <v>88</v>
      </c>
      <c r="C34" s="65" t="s">
        <v>89</v>
      </c>
      <c r="D34" s="65" t="s">
        <v>154</v>
      </c>
      <c r="E34" s="56">
        <v>12.5</v>
      </c>
      <c r="F34" s="51">
        <f t="shared" si="0"/>
        <v>396</v>
      </c>
      <c r="G34" s="52">
        <v>2</v>
      </c>
      <c r="H34" s="52" t="s">
        <v>14</v>
      </c>
      <c r="I34" s="50">
        <v>59</v>
      </c>
      <c r="J34" s="51">
        <f t="shared" si="1"/>
        <v>263</v>
      </c>
      <c r="K34" s="50">
        <v>10</v>
      </c>
      <c r="L34" s="51">
        <f t="shared" si="2"/>
        <v>171</v>
      </c>
      <c r="M34" s="40">
        <f t="shared" si="3"/>
        <v>830</v>
      </c>
      <c r="N34" s="76">
        <f t="shared" si="4"/>
        <v>26</v>
      </c>
    </row>
    <row r="35" spans="1:14" ht="17.25" customHeight="1" x14ac:dyDescent="0.2">
      <c r="A35" s="38">
        <f t="shared" si="5"/>
        <v>27</v>
      </c>
      <c r="B35" s="65" t="s">
        <v>67</v>
      </c>
      <c r="C35" s="65" t="s">
        <v>73</v>
      </c>
      <c r="D35" s="65" t="s">
        <v>153</v>
      </c>
      <c r="E35" s="73">
        <v>13.4</v>
      </c>
      <c r="F35" s="51">
        <f t="shared" si="0"/>
        <v>265</v>
      </c>
      <c r="G35" s="52">
        <v>3</v>
      </c>
      <c r="H35" s="52" t="s">
        <v>14</v>
      </c>
      <c r="I35" s="50">
        <v>9</v>
      </c>
      <c r="J35" s="51">
        <f t="shared" si="1"/>
        <v>181</v>
      </c>
      <c r="K35" s="50">
        <v>14.2</v>
      </c>
      <c r="L35" s="51">
        <f t="shared" si="2"/>
        <v>296</v>
      </c>
      <c r="M35" s="53">
        <f t="shared" si="3"/>
        <v>742</v>
      </c>
      <c r="N35" s="76">
        <f t="shared" si="4"/>
        <v>27</v>
      </c>
    </row>
    <row r="36" spans="1:14" ht="17.25" customHeight="1" x14ac:dyDescent="0.2">
      <c r="A36" s="38">
        <f t="shared" si="5"/>
        <v>28</v>
      </c>
      <c r="B36" s="65" t="s">
        <v>83</v>
      </c>
      <c r="C36" s="65" t="s">
        <v>84</v>
      </c>
      <c r="D36" s="65" t="s">
        <v>153</v>
      </c>
      <c r="E36" s="73">
        <v>14.9</v>
      </c>
      <c r="F36" s="51">
        <f t="shared" si="0"/>
        <v>113</v>
      </c>
      <c r="G36" s="52">
        <v>3</v>
      </c>
      <c r="H36" s="52" t="s">
        <v>14</v>
      </c>
      <c r="I36" s="50">
        <v>34</v>
      </c>
      <c r="J36" s="51">
        <f t="shared" si="1"/>
        <v>44</v>
      </c>
      <c r="K36" s="50">
        <v>11.3</v>
      </c>
      <c r="L36" s="51">
        <f t="shared" si="2"/>
        <v>210</v>
      </c>
      <c r="M36" s="53">
        <f t="shared" si="3"/>
        <v>367</v>
      </c>
      <c r="N36" s="76">
        <f t="shared" si="4"/>
        <v>28</v>
      </c>
    </row>
    <row r="37" spans="1:14" ht="17.25" customHeight="1" x14ac:dyDescent="0.2">
      <c r="A37" s="38">
        <f t="shared" si="5"/>
        <v>29</v>
      </c>
      <c r="B37" s="65" t="s">
        <v>86</v>
      </c>
      <c r="C37" s="65" t="s">
        <v>87</v>
      </c>
      <c r="D37" s="65" t="s">
        <v>154</v>
      </c>
      <c r="E37" s="73">
        <v>14.6</v>
      </c>
      <c r="F37" s="51">
        <f t="shared" si="0"/>
        <v>137</v>
      </c>
      <c r="G37" s="52">
        <v>3</v>
      </c>
      <c r="H37" s="52" t="s">
        <v>14</v>
      </c>
      <c r="I37" s="50">
        <v>41</v>
      </c>
      <c r="J37" s="51">
        <f t="shared" si="1"/>
        <v>23</v>
      </c>
      <c r="K37" s="50">
        <v>5</v>
      </c>
      <c r="L37" s="51">
        <f t="shared" si="2"/>
        <v>0</v>
      </c>
      <c r="M37" s="53">
        <f t="shared" si="3"/>
        <v>160</v>
      </c>
      <c r="N37" s="76">
        <f t="shared" si="4"/>
        <v>29</v>
      </c>
    </row>
    <row r="38" spans="1:14" ht="17.25" customHeight="1" x14ac:dyDescent="0.2">
      <c r="A38" s="38">
        <f t="shared" si="5"/>
        <v>30</v>
      </c>
      <c r="B38" s="65" t="s">
        <v>74</v>
      </c>
      <c r="C38" s="65" t="s">
        <v>75</v>
      </c>
      <c r="D38" s="65" t="s">
        <v>153</v>
      </c>
      <c r="E38" s="73"/>
      <c r="F38" s="51">
        <f t="shared" si="0"/>
        <v>0</v>
      </c>
      <c r="G38" s="52"/>
      <c r="H38" s="52" t="s">
        <v>14</v>
      </c>
      <c r="I38" s="50"/>
      <c r="J38" s="51">
        <f t="shared" si="1"/>
        <v>0</v>
      </c>
      <c r="K38" s="50"/>
      <c r="L38" s="51">
        <f t="shared" si="2"/>
        <v>0</v>
      </c>
      <c r="M38" s="53">
        <f t="shared" si="3"/>
        <v>0</v>
      </c>
      <c r="N38" s="76">
        <f t="shared" si="4"/>
        <v>30</v>
      </c>
    </row>
    <row r="39" spans="1:14" ht="17.25" customHeight="1" x14ac:dyDescent="0.2">
      <c r="A39" s="38">
        <f t="shared" si="5"/>
        <v>31</v>
      </c>
      <c r="B39" s="65" t="s">
        <v>74</v>
      </c>
      <c r="C39" s="65" t="s">
        <v>76</v>
      </c>
      <c r="D39" s="65" t="s">
        <v>153</v>
      </c>
      <c r="E39" s="73"/>
      <c r="F39" s="51">
        <f t="shared" si="0"/>
        <v>0</v>
      </c>
      <c r="G39" s="52"/>
      <c r="H39" s="52" t="s">
        <v>14</v>
      </c>
      <c r="I39" s="50"/>
      <c r="J39" s="51">
        <f t="shared" si="1"/>
        <v>0</v>
      </c>
      <c r="K39" s="50"/>
      <c r="L39" s="51">
        <f t="shared" si="2"/>
        <v>0</v>
      </c>
      <c r="M39" s="53">
        <f t="shared" si="3"/>
        <v>0</v>
      </c>
      <c r="N39" s="76">
        <f t="shared" si="4"/>
        <v>30</v>
      </c>
    </row>
    <row r="40" spans="1:14" ht="17.25" customHeight="1" x14ac:dyDescent="0.2">
      <c r="A40" s="38">
        <f t="shared" si="5"/>
        <v>32</v>
      </c>
      <c r="B40" s="65" t="s">
        <v>71</v>
      </c>
      <c r="C40" s="65" t="s">
        <v>100</v>
      </c>
      <c r="D40" s="65" t="s">
        <v>154</v>
      </c>
      <c r="E40" s="56"/>
      <c r="F40" s="51">
        <f t="shared" si="0"/>
        <v>0</v>
      </c>
      <c r="G40" s="52"/>
      <c r="H40" s="52" t="s">
        <v>14</v>
      </c>
      <c r="I40" s="50"/>
      <c r="J40" s="51">
        <f t="shared" si="1"/>
        <v>0</v>
      </c>
      <c r="K40" s="50"/>
      <c r="L40" s="51">
        <f t="shared" si="2"/>
        <v>0</v>
      </c>
      <c r="M40" s="40">
        <f t="shared" si="3"/>
        <v>0</v>
      </c>
      <c r="N40" s="76">
        <f t="shared" si="4"/>
        <v>30</v>
      </c>
    </row>
    <row r="41" spans="1:14" ht="17.25" customHeight="1" x14ac:dyDescent="0.2">
      <c r="A41" s="38">
        <f t="shared" si="5"/>
        <v>33</v>
      </c>
      <c r="B41" s="65" t="s">
        <v>123</v>
      </c>
      <c r="C41" s="65" t="s">
        <v>124</v>
      </c>
      <c r="D41" s="65" t="s">
        <v>155</v>
      </c>
      <c r="E41" s="56"/>
      <c r="F41" s="51">
        <f t="shared" si="0"/>
        <v>0</v>
      </c>
      <c r="G41" s="52"/>
      <c r="H41" s="52" t="s">
        <v>14</v>
      </c>
      <c r="I41" s="50"/>
      <c r="J41" s="51">
        <f t="shared" si="1"/>
        <v>0</v>
      </c>
      <c r="K41" s="50"/>
      <c r="L41" s="51">
        <f t="shared" si="2"/>
        <v>0</v>
      </c>
      <c r="M41" s="40">
        <f t="shared" si="3"/>
        <v>0</v>
      </c>
      <c r="N41" s="48">
        <f t="shared" si="4"/>
        <v>30</v>
      </c>
    </row>
    <row r="42" spans="1:14" ht="17.25" customHeight="1" x14ac:dyDescent="0.2">
      <c r="A42" s="38">
        <f t="shared" si="5"/>
        <v>34</v>
      </c>
      <c r="B42" s="65" t="s">
        <v>129</v>
      </c>
      <c r="C42" s="65" t="s">
        <v>64</v>
      </c>
      <c r="D42" s="65" t="s">
        <v>155</v>
      </c>
      <c r="E42" s="56"/>
      <c r="F42" s="51">
        <f t="shared" si="0"/>
        <v>0</v>
      </c>
      <c r="G42" s="52"/>
      <c r="H42" s="52" t="s">
        <v>14</v>
      </c>
      <c r="I42" s="50"/>
      <c r="J42" s="51">
        <f t="shared" si="1"/>
        <v>0</v>
      </c>
      <c r="K42" s="50"/>
      <c r="L42" s="51">
        <f t="shared" si="2"/>
        <v>0</v>
      </c>
      <c r="M42" s="40">
        <f t="shared" si="3"/>
        <v>0</v>
      </c>
      <c r="N42" s="48">
        <f t="shared" si="4"/>
        <v>30</v>
      </c>
    </row>
    <row r="43" spans="1:14" ht="17.25" customHeight="1" x14ac:dyDescent="0.2">
      <c r="M43" s="4"/>
    </row>
    <row r="44" spans="1:14" ht="17.25" customHeight="1" x14ac:dyDescent="0.2">
      <c r="M44" s="4"/>
    </row>
    <row r="45" spans="1:14" ht="17.25" customHeight="1" x14ac:dyDescent="0.2">
      <c r="M45" s="4"/>
    </row>
    <row r="46" spans="1:14" ht="17.25" customHeight="1" x14ac:dyDescent="0.2">
      <c r="M46" s="4"/>
    </row>
    <row r="47" spans="1:14" ht="17.25" customHeight="1" x14ac:dyDescent="0.2">
      <c r="M47" s="4"/>
    </row>
    <row r="49" spans="1:14" ht="17.25" customHeight="1" x14ac:dyDescent="0.25">
      <c r="A49" s="1" t="s">
        <v>259</v>
      </c>
      <c r="B49" s="1"/>
      <c r="C49" s="2"/>
    </row>
    <row r="50" spans="1:14" ht="17.25" customHeight="1" x14ac:dyDescent="0.2">
      <c r="A50" s="8" t="s">
        <v>12</v>
      </c>
      <c r="B50" s="8"/>
      <c r="C50" s="9"/>
      <c r="D50" s="10"/>
    </row>
    <row r="51" spans="1:14" ht="17.25" customHeight="1" x14ac:dyDescent="0.2">
      <c r="A51" s="11"/>
      <c r="B51" s="11"/>
      <c r="D51" s="10"/>
    </row>
    <row r="52" spans="1:14" ht="17.25" customHeight="1" x14ac:dyDescent="0.2">
      <c r="A52" s="11"/>
      <c r="B52" s="11"/>
      <c r="C52" s="10"/>
      <c r="D52" s="10"/>
      <c r="I52" s="5"/>
      <c r="J52" s="5"/>
      <c r="K52" s="5"/>
      <c r="L52" s="5"/>
    </row>
    <row r="53" spans="1:14" ht="17.25" customHeight="1" x14ac:dyDescent="0.25">
      <c r="A53" s="12" t="s">
        <v>0</v>
      </c>
      <c r="B53" s="12"/>
      <c r="C53" s="13"/>
      <c r="D53" s="14"/>
      <c r="E53" s="12" t="s">
        <v>8</v>
      </c>
      <c r="F53" s="14"/>
      <c r="G53" s="14" t="s">
        <v>16</v>
      </c>
      <c r="H53" s="14"/>
      <c r="I53" s="15"/>
      <c r="J53" s="15"/>
      <c r="K53" s="15"/>
      <c r="L53" s="12" t="s">
        <v>11</v>
      </c>
      <c r="M53" s="16"/>
      <c r="N53" s="16"/>
    </row>
    <row r="54" spans="1:14" ht="17.25" customHeight="1" x14ac:dyDescent="0.2">
      <c r="A54" s="17"/>
      <c r="B54" s="17"/>
      <c r="C54" s="18"/>
      <c r="D54" s="10"/>
      <c r="I54" s="5"/>
      <c r="J54" s="5"/>
      <c r="K54" s="5"/>
      <c r="L54" s="5"/>
    </row>
    <row r="55" spans="1:14" ht="17.25" customHeight="1" thickBot="1" x14ac:dyDescent="0.25">
      <c r="A55" s="19"/>
      <c r="B55" s="19"/>
      <c r="C55" s="3"/>
    </row>
    <row r="56" spans="1:14" ht="17.25" customHeight="1" thickTop="1" x14ac:dyDescent="0.2">
      <c r="A56" s="31" t="s">
        <v>2</v>
      </c>
      <c r="B56" s="33" t="s">
        <v>22</v>
      </c>
      <c r="C56" s="32" t="s">
        <v>23</v>
      </c>
      <c r="D56" s="32" t="s">
        <v>10</v>
      </c>
      <c r="E56" s="30" t="s">
        <v>9</v>
      </c>
      <c r="F56" s="27" t="s">
        <v>3</v>
      </c>
      <c r="G56" s="77" t="s">
        <v>13</v>
      </c>
      <c r="H56" s="78"/>
      <c r="I56" s="79"/>
      <c r="J56" s="27" t="s">
        <v>3</v>
      </c>
      <c r="K56" s="30" t="s">
        <v>5</v>
      </c>
      <c r="L56" s="27" t="s">
        <v>3</v>
      </c>
      <c r="M56" s="28" t="s">
        <v>6</v>
      </c>
      <c r="N56" s="29" t="s">
        <v>7</v>
      </c>
    </row>
    <row r="57" spans="1:14" ht="17.25" customHeight="1" x14ac:dyDescent="0.2">
      <c r="A57" s="83">
        <f t="shared" ref="A57:A76" si="6">ROW(A1)</f>
        <v>1</v>
      </c>
      <c r="B57" s="81" t="s">
        <v>115</v>
      </c>
      <c r="C57" s="81" t="s">
        <v>50</v>
      </c>
      <c r="D57" s="81" t="s">
        <v>156</v>
      </c>
      <c r="E57" s="67">
        <v>10.5</v>
      </c>
      <c r="F57" s="43">
        <f t="shared" ref="F57:F88" si="7">IF(E57&lt;&gt;0,INT(4.48676*(18.6-E57)^2.5),0)</f>
        <v>837</v>
      </c>
      <c r="G57" s="44">
        <v>2</v>
      </c>
      <c r="H57" s="44" t="s">
        <v>14</v>
      </c>
      <c r="I57" s="42">
        <v>25</v>
      </c>
      <c r="J57" s="43">
        <f t="shared" ref="J57:J88" si="8">IF(G57+I57&lt;&gt;0,INT(0.049752*(240.43-((G57*60)+I57))^2.1),0)</f>
        <v>714</v>
      </c>
      <c r="K57" s="42">
        <v>12.96</v>
      </c>
      <c r="L57" s="43">
        <f t="shared" ref="L57:L88" si="9">IF(K57&lt;&gt;0,INT(40.63917*(K57-5)^0.9),0)</f>
        <v>262</v>
      </c>
      <c r="M57" s="45">
        <f t="shared" ref="M57:M88" si="10">SUM(F57++J57+L57)</f>
        <v>1813</v>
      </c>
      <c r="N57" s="46">
        <f t="shared" ref="N57:N88" si="11">RANK(M57,$M$57:$M$88,0)</f>
        <v>1</v>
      </c>
    </row>
    <row r="58" spans="1:14" ht="17.25" customHeight="1" x14ac:dyDescent="0.2">
      <c r="A58" s="83">
        <f t="shared" si="6"/>
        <v>2</v>
      </c>
      <c r="B58" s="81" t="s">
        <v>172</v>
      </c>
      <c r="C58" s="81" t="s">
        <v>116</v>
      </c>
      <c r="D58" s="81" t="s">
        <v>156</v>
      </c>
      <c r="E58" s="67">
        <v>10.199999999999999</v>
      </c>
      <c r="F58" s="43">
        <f t="shared" si="7"/>
        <v>917</v>
      </c>
      <c r="G58" s="44">
        <v>2</v>
      </c>
      <c r="H58" s="44" t="s">
        <v>14</v>
      </c>
      <c r="I58" s="42">
        <v>35</v>
      </c>
      <c r="J58" s="43">
        <f t="shared" si="8"/>
        <v>566</v>
      </c>
      <c r="K58" s="42">
        <v>11.74</v>
      </c>
      <c r="L58" s="43">
        <f t="shared" si="9"/>
        <v>226</v>
      </c>
      <c r="M58" s="45">
        <f t="shared" si="10"/>
        <v>1709</v>
      </c>
      <c r="N58" s="46">
        <f t="shared" si="11"/>
        <v>2</v>
      </c>
    </row>
    <row r="59" spans="1:14" ht="17.25" customHeight="1" x14ac:dyDescent="0.2">
      <c r="A59" s="83">
        <f t="shared" si="6"/>
        <v>3</v>
      </c>
      <c r="B59" s="81" t="s">
        <v>113</v>
      </c>
      <c r="C59" s="81" t="s">
        <v>114</v>
      </c>
      <c r="D59" s="81" t="s">
        <v>154</v>
      </c>
      <c r="E59" s="67">
        <v>10.9</v>
      </c>
      <c r="F59" s="43">
        <f t="shared" si="7"/>
        <v>738</v>
      </c>
      <c r="G59" s="44">
        <v>2</v>
      </c>
      <c r="H59" s="44" t="s">
        <v>14</v>
      </c>
      <c r="I59" s="42">
        <v>25</v>
      </c>
      <c r="J59" s="43">
        <f t="shared" si="8"/>
        <v>714</v>
      </c>
      <c r="K59" s="42">
        <v>11.4</v>
      </c>
      <c r="L59" s="43">
        <f t="shared" si="9"/>
        <v>216</v>
      </c>
      <c r="M59" s="45">
        <f t="shared" si="10"/>
        <v>1668</v>
      </c>
      <c r="N59" s="46">
        <f t="shared" si="11"/>
        <v>3</v>
      </c>
    </row>
    <row r="60" spans="1:14" ht="17.25" customHeight="1" x14ac:dyDescent="0.2">
      <c r="A60" s="66">
        <f t="shared" si="6"/>
        <v>4</v>
      </c>
      <c r="B60" s="65" t="s">
        <v>55</v>
      </c>
      <c r="C60" s="65" t="s">
        <v>159</v>
      </c>
      <c r="D60" s="65" t="s">
        <v>155</v>
      </c>
      <c r="E60" s="73">
        <v>10.9</v>
      </c>
      <c r="F60" s="51">
        <f t="shared" si="7"/>
        <v>738</v>
      </c>
      <c r="G60" s="52">
        <v>2</v>
      </c>
      <c r="H60" s="52" t="s">
        <v>14</v>
      </c>
      <c r="I60" s="50">
        <v>30</v>
      </c>
      <c r="J60" s="51">
        <f t="shared" si="8"/>
        <v>638</v>
      </c>
      <c r="K60" s="50">
        <v>12.84</v>
      </c>
      <c r="L60" s="51">
        <f t="shared" si="9"/>
        <v>259</v>
      </c>
      <c r="M60" s="53">
        <f t="shared" si="10"/>
        <v>1635</v>
      </c>
      <c r="N60" s="59">
        <f t="shared" si="11"/>
        <v>4</v>
      </c>
    </row>
    <row r="61" spans="1:14" ht="17.25" customHeight="1" x14ac:dyDescent="0.2">
      <c r="A61" s="66">
        <f t="shared" si="6"/>
        <v>5</v>
      </c>
      <c r="B61" s="65" t="s">
        <v>42</v>
      </c>
      <c r="C61" s="65" t="s">
        <v>45</v>
      </c>
      <c r="D61" s="65" t="s">
        <v>156</v>
      </c>
      <c r="E61" s="73">
        <v>10.7</v>
      </c>
      <c r="F61" s="51">
        <f t="shared" si="7"/>
        <v>787</v>
      </c>
      <c r="G61" s="52">
        <v>2</v>
      </c>
      <c r="H61" s="52" t="s">
        <v>14</v>
      </c>
      <c r="I61" s="50">
        <v>37</v>
      </c>
      <c r="J61" s="51">
        <f t="shared" si="8"/>
        <v>538</v>
      </c>
      <c r="K61" s="50">
        <v>12.56</v>
      </c>
      <c r="L61" s="51">
        <f t="shared" si="9"/>
        <v>250</v>
      </c>
      <c r="M61" s="53">
        <f t="shared" si="10"/>
        <v>1575</v>
      </c>
      <c r="N61" s="59">
        <f t="shared" si="11"/>
        <v>5</v>
      </c>
    </row>
    <row r="62" spans="1:14" ht="17.25" customHeight="1" x14ac:dyDescent="0.2">
      <c r="A62" s="66">
        <f t="shared" si="6"/>
        <v>6</v>
      </c>
      <c r="B62" s="65" t="s">
        <v>63</v>
      </c>
      <c r="C62" s="65" t="s">
        <v>47</v>
      </c>
      <c r="D62" s="65" t="s">
        <v>156</v>
      </c>
      <c r="E62" s="73">
        <v>10.6</v>
      </c>
      <c r="F62" s="51">
        <f t="shared" si="7"/>
        <v>812</v>
      </c>
      <c r="G62" s="52">
        <v>2</v>
      </c>
      <c r="H62" s="52" t="s">
        <v>14</v>
      </c>
      <c r="I62" s="50">
        <v>38</v>
      </c>
      <c r="J62" s="51">
        <f t="shared" si="8"/>
        <v>525</v>
      </c>
      <c r="K62" s="50">
        <v>11.09</v>
      </c>
      <c r="L62" s="51">
        <f t="shared" si="9"/>
        <v>206</v>
      </c>
      <c r="M62" s="53">
        <f t="shared" si="10"/>
        <v>1543</v>
      </c>
      <c r="N62" s="59">
        <f t="shared" si="11"/>
        <v>6</v>
      </c>
    </row>
    <row r="63" spans="1:14" ht="17.25" customHeight="1" x14ac:dyDescent="0.2">
      <c r="A63" s="66">
        <f t="shared" si="6"/>
        <v>7</v>
      </c>
      <c r="B63" s="65" t="s">
        <v>160</v>
      </c>
      <c r="C63" s="65" t="s">
        <v>50</v>
      </c>
      <c r="D63" s="65" t="s">
        <v>155</v>
      </c>
      <c r="E63" s="73">
        <v>11.3</v>
      </c>
      <c r="F63" s="51">
        <f t="shared" si="7"/>
        <v>646</v>
      </c>
      <c r="G63" s="52">
        <v>2</v>
      </c>
      <c r="H63" s="52" t="s">
        <v>14</v>
      </c>
      <c r="I63" s="50">
        <v>32</v>
      </c>
      <c r="J63" s="51">
        <f t="shared" si="8"/>
        <v>609</v>
      </c>
      <c r="K63" s="50">
        <v>10.54</v>
      </c>
      <c r="L63" s="51">
        <f t="shared" si="9"/>
        <v>189</v>
      </c>
      <c r="M63" s="53">
        <f t="shared" si="10"/>
        <v>1444</v>
      </c>
      <c r="N63" s="59">
        <f t="shared" si="11"/>
        <v>7</v>
      </c>
    </row>
    <row r="64" spans="1:14" ht="17.25" customHeight="1" x14ac:dyDescent="0.2">
      <c r="A64" s="66">
        <f t="shared" si="6"/>
        <v>8</v>
      </c>
      <c r="B64" s="65" t="s">
        <v>105</v>
      </c>
      <c r="C64" s="65" t="s">
        <v>106</v>
      </c>
      <c r="D64" s="65" t="s">
        <v>153</v>
      </c>
      <c r="E64" s="73">
        <v>11.4</v>
      </c>
      <c r="F64" s="51">
        <f t="shared" si="7"/>
        <v>624</v>
      </c>
      <c r="G64" s="52">
        <v>2</v>
      </c>
      <c r="H64" s="52" t="s">
        <v>14</v>
      </c>
      <c r="I64" s="50">
        <v>31</v>
      </c>
      <c r="J64" s="51">
        <f t="shared" si="8"/>
        <v>623</v>
      </c>
      <c r="K64" s="50">
        <v>10.1</v>
      </c>
      <c r="L64" s="51">
        <f t="shared" si="9"/>
        <v>176</v>
      </c>
      <c r="M64" s="53">
        <f t="shared" si="10"/>
        <v>1423</v>
      </c>
      <c r="N64" s="59">
        <f t="shared" si="11"/>
        <v>8</v>
      </c>
    </row>
    <row r="65" spans="1:14" ht="17.25" customHeight="1" x14ac:dyDescent="0.2">
      <c r="A65" s="66">
        <f t="shared" si="6"/>
        <v>9</v>
      </c>
      <c r="B65" s="65" t="s">
        <v>110</v>
      </c>
      <c r="C65" s="65" t="s">
        <v>45</v>
      </c>
      <c r="D65" s="65" t="s">
        <v>153</v>
      </c>
      <c r="E65" s="73">
        <v>10.9</v>
      </c>
      <c r="F65" s="51">
        <f t="shared" si="7"/>
        <v>738</v>
      </c>
      <c r="G65" s="52">
        <v>2</v>
      </c>
      <c r="H65" s="52" t="s">
        <v>14</v>
      </c>
      <c r="I65" s="50">
        <v>49</v>
      </c>
      <c r="J65" s="51">
        <f t="shared" si="8"/>
        <v>389</v>
      </c>
      <c r="K65" s="50">
        <v>13.1</v>
      </c>
      <c r="L65" s="51">
        <f t="shared" si="9"/>
        <v>267</v>
      </c>
      <c r="M65" s="53">
        <f t="shared" si="10"/>
        <v>1394</v>
      </c>
      <c r="N65" s="59">
        <f t="shared" si="11"/>
        <v>9</v>
      </c>
    </row>
    <row r="66" spans="1:14" ht="17.25" customHeight="1" x14ac:dyDescent="0.2">
      <c r="A66" s="66">
        <f t="shared" si="6"/>
        <v>10</v>
      </c>
      <c r="B66" s="65" t="s">
        <v>166</v>
      </c>
      <c r="C66" s="65" t="s">
        <v>167</v>
      </c>
      <c r="D66" s="65" t="s">
        <v>155</v>
      </c>
      <c r="E66" s="73">
        <v>11.3</v>
      </c>
      <c r="F66" s="51">
        <f t="shared" si="7"/>
        <v>646</v>
      </c>
      <c r="G66" s="52">
        <v>2</v>
      </c>
      <c r="H66" s="52" t="s">
        <v>14</v>
      </c>
      <c r="I66" s="50">
        <v>39</v>
      </c>
      <c r="J66" s="51">
        <f t="shared" si="8"/>
        <v>512</v>
      </c>
      <c r="K66" s="50">
        <v>8.6999999999999993</v>
      </c>
      <c r="L66" s="51">
        <f t="shared" si="9"/>
        <v>131</v>
      </c>
      <c r="M66" s="53">
        <f t="shared" si="10"/>
        <v>1289</v>
      </c>
      <c r="N66" s="59">
        <f t="shared" si="11"/>
        <v>10</v>
      </c>
    </row>
    <row r="67" spans="1:14" ht="17.25" customHeight="1" x14ac:dyDescent="0.2">
      <c r="A67" s="66">
        <f t="shared" si="6"/>
        <v>11</v>
      </c>
      <c r="B67" s="65" t="s">
        <v>72</v>
      </c>
      <c r="C67" s="65" t="s">
        <v>119</v>
      </c>
      <c r="D67" s="65" t="s">
        <v>154</v>
      </c>
      <c r="E67" s="73">
        <v>11.6</v>
      </c>
      <c r="F67" s="51">
        <f t="shared" si="7"/>
        <v>581</v>
      </c>
      <c r="G67" s="52">
        <v>2</v>
      </c>
      <c r="H67" s="52" t="s">
        <v>14</v>
      </c>
      <c r="I67" s="50">
        <v>30</v>
      </c>
      <c r="J67" s="51">
        <f t="shared" si="8"/>
        <v>638</v>
      </c>
      <c r="K67" s="50">
        <v>6.6</v>
      </c>
      <c r="L67" s="51">
        <f t="shared" si="9"/>
        <v>62</v>
      </c>
      <c r="M67" s="53">
        <f t="shared" si="10"/>
        <v>1281</v>
      </c>
      <c r="N67" s="59">
        <f t="shared" si="11"/>
        <v>11</v>
      </c>
    </row>
    <row r="68" spans="1:14" ht="17.25" customHeight="1" x14ac:dyDescent="0.2">
      <c r="A68" s="66">
        <f t="shared" si="6"/>
        <v>12</v>
      </c>
      <c r="B68" s="65" t="s">
        <v>168</v>
      </c>
      <c r="C68" s="65" t="s">
        <v>169</v>
      </c>
      <c r="D68" s="65" t="s">
        <v>155</v>
      </c>
      <c r="E68" s="73">
        <v>11.5</v>
      </c>
      <c r="F68" s="51">
        <f t="shared" si="7"/>
        <v>602</v>
      </c>
      <c r="G68" s="52">
        <v>2</v>
      </c>
      <c r="H68" s="52" t="s">
        <v>14</v>
      </c>
      <c r="I68" s="50">
        <v>39</v>
      </c>
      <c r="J68" s="51">
        <f t="shared" si="8"/>
        <v>512</v>
      </c>
      <c r="K68" s="50">
        <v>9.19</v>
      </c>
      <c r="L68" s="51">
        <f t="shared" si="9"/>
        <v>147</v>
      </c>
      <c r="M68" s="53">
        <f t="shared" si="10"/>
        <v>1261</v>
      </c>
      <c r="N68" s="59">
        <f t="shared" si="11"/>
        <v>12</v>
      </c>
    </row>
    <row r="69" spans="1:14" ht="17.25" customHeight="1" x14ac:dyDescent="0.2">
      <c r="A69" s="66">
        <f t="shared" si="6"/>
        <v>13</v>
      </c>
      <c r="B69" s="65" t="s">
        <v>103</v>
      </c>
      <c r="C69" s="65" t="s">
        <v>104</v>
      </c>
      <c r="D69" s="65" t="s">
        <v>153</v>
      </c>
      <c r="E69" s="73">
        <v>11.2</v>
      </c>
      <c r="F69" s="51">
        <f t="shared" si="7"/>
        <v>668</v>
      </c>
      <c r="G69" s="52">
        <v>2</v>
      </c>
      <c r="H69" s="52" t="s">
        <v>14</v>
      </c>
      <c r="I69" s="50">
        <v>47</v>
      </c>
      <c r="J69" s="51">
        <f t="shared" si="8"/>
        <v>412</v>
      </c>
      <c r="K69" s="50">
        <v>10.199999999999999</v>
      </c>
      <c r="L69" s="51">
        <f t="shared" si="9"/>
        <v>179</v>
      </c>
      <c r="M69" s="53">
        <f t="shared" si="10"/>
        <v>1259</v>
      </c>
      <c r="N69" s="59">
        <f t="shared" si="11"/>
        <v>13</v>
      </c>
    </row>
    <row r="70" spans="1:14" ht="17.25" customHeight="1" x14ac:dyDescent="0.2">
      <c r="A70" s="66">
        <f t="shared" si="6"/>
        <v>14</v>
      </c>
      <c r="B70" s="65" t="s">
        <v>115</v>
      </c>
      <c r="C70" s="65" t="s">
        <v>116</v>
      </c>
      <c r="D70" s="65" t="s">
        <v>154</v>
      </c>
      <c r="E70" s="73">
        <v>11.6</v>
      </c>
      <c r="F70" s="51">
        <f t="shared" si="7"/>
        <v>581</v>
      </c>
      <c r="G70" s="52">
        <v>2</v>
      </c>
      <c r="H70" s="52" t="s">
        <v>14</v>
      </c>
      <c r="I70" s="50">
        <v>40</v>
      </c>
      <c r="J70" s="51">
        <f t="shared" si="8"/>
        <v>499</v>
      </c>
      <c r="K70" s="50">
        <v>9.8000000000000007</v>
      </c>
      <c r="L70" s="51">
        <f t="shared" si="9"/>
        <v>166</v>
      </c>
      <c r="M70" s="53">
        <f t="shared" si="10"/>
        <v>1246</v>
      </c>
      <c r="N70" s="59">
        <f t="shared" si="11"/>
        <v>14</v>
      </c>
    </row>
    <row r="71" spans="1:14" ht="17.25" customHeight="1" x14ac:dyDescent="0.2">
      <c r="A71" s="66">
        <f t="shared" si="6"/>
        <v>15</v>
      </c>
      <c r="B71" s="65" t="s">
        <v>157</v>
      </c>
      <c r="C71" s="65" t="s">
        <v>158</v>
      </c>
      <c r="D71" s="65" t="s">
        <v>155</v>
      </c>
      <c r="E71" s="73">
        <v>11.7</v>
      </c>
      <c r="F71" s="51">
        <f t="shared" si="7"/>
        <v>561</v>
      </c>
      <c r="G71" s="52">
        <v>2</v>
      </c>
      <c r="H71" s="52" t="s">
        <v>14</v>
      </c>
      <c r="I71" s="50">
        <v>42</v>
      </c>
      <c r="J71" s="51">
        <f t="shared" si="8"/>
        <v>473</v>
      </c>
      <c r="K71" s="50">
        <v>9.73</v>
      </c>
      <c r="L71" s="51">
        <f t="shared" si="9"/>
        <v>164</v>
      </c>
      <c r="M71" s="53">
        <f t="shared" si="10"/>
        <v>1198</v>
      </c>
      <c r="N71" s="59">
        <f t="shared" si="11"/>
        <v>15</v>
      </c>
    </row>
    <row r="72" spans="1:14" ht="17.25" customHeight="1" x14ac:dyDescent="0.2">
      <c r="A72" s="66">
        <f t="shared" si="6"/>
        <v>16</v>
      </c>
      <c r="B72" s="65" t="s">
        <v>157</v>
      </c>
      <c r="C72" s="65" t="s">
        <v>25</v>
      </c>
      <c r="D72" s="65" t="s">
        <v>155</v>
      </c>
      <c r="E72" s="73">
        <v>11.8</v>
      </c>
      <c r="F72" s="51">
        <f t="shared" si="7"/>
        <v>541</v>
      </c>
      <c r="G72" s="52">
        <v>2</v>
      </c>
      <c r="H72" s="52" t="s">
        <v>14</v>
      </c>
      <c r="I72" s="50">
        <v>46</v>
      </c>
      <c r="J72" s="51">
        <f t="shared" si="8"/>
        <v>424</v>
      </c>
      <c r="K72" s="50">
        <v>9.48</v>
      </c>
      <c r="L72" s="51">
        <f t="shared" si="9"/>
        <v>156</v>
      </c>
      <c r="M72" s="53">
        <f t="shared" si="10"/>
        <v>1121</v>
      </c>
      <c r="N72" s="59">
        <f t="shared" si="11"/>
        <v>16</v>
      </c>
    </row>
    <row r="73" spans="1:14" ht="17.25" customHeight="1" x14ac:dyDescent="0.2">
      <c r="A73" s="66">
        <f t="shared" si="6"/>
        <v>17</v>
      </c>
      <c r="B73" s="65" t="s">
        <v>170</v>
      </c>
      <c r="C73" s="65" t="s">
        <v>171</v>
      </c>
      <c r="D73" s="65" t="s">
        <v>156</v>
      </c>
      <c r="E73" s="73">
        <v>11.6</v>
      </c>
      <c r="F73" s="51">
        <f t="shared" si="7"/>
        <v>581</v>
      </c>
      <c r="G73" s="52">
        <v>2</v>
      </c>
      <c r="H73" s="52" t="s">
        <v>14</v>
      </c>
      <c r="I73" s="50">
        <v>48</v>
      </c>
      <c r="J73" s="51">
        <f t="shared" si="8"/>
        <v>400</v>
      </c>
      <c r="K73" s="50">
        <v>7.75</v>
      </c>
      <c r="L73" s="51">
        <f t="shared" si="9"/>
        <v>101</v>
      </c>
      <c r="M73" s="53">
        <f t="shared" si="10"/>
        <v>1082</v>
      </c>
      <c r="N73" s="59">
        <f t="shared" si="11"/>
        <v>17</v>
      </c>
    </row>
    <row r="74" spans="1:14" ht="17.25" customHeight="1" x14ac:dyDescent="0.2">
      <c r="A74" s="66">
        <f t="shared" si="6"/>
        <v>18</v>
      </c>
      <c r="B74" s="65" t="s">
        <v>166</v>
      </c>
      <c r="C74" s="65" t="s">
        <v>175</v>
      </c>
      <c r="D74" s="65" t="s">
        <v>156</v>
      </c>
      <c r="E74" s="73">
        <v>11.7</v>
      </c>
      <c r="F74" s="51">
        <f t="shared" si="7"/>
        <v>561</v>
      </c>
      <c r="G74" s="52">
        <v>2</v>
      </c>
      <c r="H74" s="52" t="s">
        <v>14</v>
      </c>
      <c r="I74" s="50">
        <v>47</v>
      </c>
      <c r="J74" s="51">
        <f t="shared" si="8"/>
        <v>412</v>
      </c>
      <c r="K74" s="50">
        <v>6.8</v>
      </c>
      <c r="L74" s="51">
        <f t="shared" si="9"/>
        <v>68</v>
      </c>
      <c r="M74" s="53">
        <f t="shared" si="10"/>
        <v>1041</v>
      </c>
      <c r="N74" s="59">
        <f t="shared" si="11"/>
        <v>18</v>
      </c>
    </row>
    <row r="75" spans="1:14" ht="17.25" customHeight="1" x14ac:dyDescent="0.2">
      <c r="A75" s="66">
        <f t="shared" si="6"/>
        <v>19</v>
      </c>
      <c r="B75" s="65" t="s">
        <v>109</v>
      </c>
      <c r="C75" s="65" t="s">
        <v>29</v>
      </c>
      <c r="D75" s="65" t="s">
        <v>153</v>
      </c>
      <c r="E75" s="73">
        <v>12.5</v>
      </c>
      <c r="F75" s="51">
        <f t="shared" si="7"/>
        <v>412</v>
      </c>
      <c r="G75" s="52">
        <v>2</v>
      </c>
      <c r="H75" s="52" t="s">
        <v>14</v>
      </c>
      <c r="I75" s="50">
        <v>55</v>
      </c>
      <c r="J75" s="51">
        <f t="shared" si="8"/>
        <v>323</v>
      </c>
      <c r="K75" s="50">
        <v>13.3</v>
      </c>
      <c r="L75" s="51">
        <f t="shared" si="9"/>
        <v>272</v>
      </c>
      <c r="M75" s="53">
        <f t="shared" si="10"/>
        <v>1007</v>
      </c>
      <c r="N75" s="59">
        <f t="shared" si="11"/>
        <v>19</v>
      </c>
    </row>
    <row r="76" spans="1:14" ht="17.25" customHeight="1" thickBot="1" x14ac:dyDescent="0.25">
      <c r="A76" s="72">
        <f t="shared" si="6"/>
        <v>20</v>
      </c>
      <c r="B76" s="65" t="s">
        <v>74</v>
      </c>
      <c r="C76" s="65" t="s">
        <v>183</v>
      </c>
      <c r="D76" s="65" t="s">
        <v>155</v>
      </c>
      <c r="E76" s="73">
        <v>12.7</v>
      </c>
      <c r="F76" s="51">
        <f t="shared" si="7"/>
        <v>379</v>
      </c>
      <c r="G76" s="52">
        <v>2</v>
      </c>
      <c r="H76" s="52" t="s">
        <v>14</v>
      </c>
      <c r="I76" s="50">
        <v>56</v>
      </c>
      <c r="J76" s="51">
        <f t="shared" si="8"/>
        <v>313</v>
      </c>
      <c r="K76" s="50">
        <v>13.45</v>
      </c>
      <c r="L76" s="51">
        <f t="shared" si="9"/>
        <v>277</v>
      </c>
      <c r="M76" s="53">
        <f t="shared" si="10"/>
        <v>969</v>
      </c>
      <c r="N76" s="59">
        <f t="shared" si="11"/>
        <v>20</v>
      </c>
    </row>
    <row r="77" spans="1:14" ht="17.25" customHeight="1" thickTop="1" thickBot="1" x14ac:dyDescent="0.25">
      <c r="A77" s="72">
        <f t="shared" ref="A77:A92" si="12">ROW(A21)</f>
        <v>21</v>
      </c>
      <c r="B77" s="65" t="s">
        <v>143</v>
      </c>
      <c r="C77" s="65" t="s">
        <v>159</v>
      </c>
      <c r="D77" s="65" t="s">
        <v>156</v>
      </c>
      <c r="E77" s="73">
        <v>11.9</v>
      </c>
      <c r="F77" s="51">
        <f t="shared" si="7"/>
        <v>521</v>
      </c>
      <c r="G77" s="52">
        <v>3</v>
      </c>
      <c r="H77" s="52" t="s">
        <v>14</v>
      </c>
      <c r="I77" s="50">
        <v>0</v>
      </c>
      <c r="J77" s="51">
        <f t="shared" si="8"/>
        <v>273</v>
      </c>
      <c r="K77" s="50">
        <v>9.1999999999999993</v>
      </c>
      <c r="L77" s="51">
        <f t="shared" si="9"/>
        <v>147</v>
      </c>
      <c r="M77" s="53">
        <f t="shared" si="10"/>
        <v>941</v>
      </c>
      <c r="N77" s="59">
        <f t="shared" si="11"/>
        <v>21</v>
      </c>
    </row>
    <row r="78" spans="1:14" ht="17.25" customHeight="1" thickTop="1" thickBot="1" x14ac:dyDescent="0.25">
      <c r="A78" s="72">
        <f t="shared" si="12"/>
        <v>22</v>
      </c>
      <c r="B78" s="65" t="s">
        <v>143</v>
      </c>
      <c r="C78" s="65" t="s">
        <v>161</v>
      </c>
      <c r="D78" s="65" t="s">
        <v>155</v>
      </c>
      <c r="E78" s="73">
        <v>11.8</v>
      </c>
      <c r="F78" s="51">
        <f t="shared" si="7"/>
        <v>541</v>
      </c>
      <c r="G78" s="52">
        <v>2</v>
      </c>
      <c r="H78" s="52" t="s">
        <v>14</v>
      </c>
      <c r="I78" s="50">
        <v>53</v>
      </c>
      <c r="J78" s="51">
        <f t="shared" si="8"/>
        <v>344</v>
      </c>
      <c r="K78" s="50">
        <v>6.15</v>
      </c>
      <c r="L78" s="51">
        <f t="shared" si="9"/>
        <v>46</v>
      </c>
      <c r="M78" s="53">
        <f t="shared" si="10"/>
        <v>931</v>
      </c>
      <c r="N78" s="59">
        <f t="shared" si="11"/>
        <v>22</v>
      </c>
    </row>
    <row r="79" spans="1:14" ht="17.25" customHeight="1" thickTop="1" thickBot="1" x14ac:dyDescent="0.25">
      <c r="A79" s="72">
        <f t="shared" si="12"/>
        <v>23</v>
      </c>
      <c r="B79" s="65" t="s">
        <v>117</v>
      </c>
      <c r="C79" s="65" t="s">
        <v>118</v>
      </c>
      <c r="D79" s="65" t="s">
        <v>154</v>
      </c>
      <c r="E79" s="73">
        <v>11.8</v>
      </c>
      <c r="F79" s="51">
        <f t="shared" si="7"/>
        <v>541</v>
      </c>
      <c r="G79" s="52">
        <v>2</v>
      </c>
      <c r="H79" s="52" t="s">
        <v>14</v>
      </c>
      <c r="I79" s="50">
        <v>59</v>
      </c>
      <c r="J79" s="51">
        <f t="shared" si="8"/>
        <v>283</v>
      </c>
      <c r="K79" s="50">
        <v>7.7</v>
      </c>
      <c r="L79" s="51">
        <f t="shared" si="9"/>
        <v>99</v>
      </c>
      <c r="M79" s="53">
        <f t="shared" si="10"/>
        <v>923</v>
      </c>
      <c r="N79" s="59">
        <f t="shared" si="11"/>
        <v>23</v>
      </c>
    </row>
    <row r="80" spans="1:14" ht="17.25" customHeight="1" thickTop="1" thickBot="1" x14ac:dyDescent="0.25">
      <c r="A80" s="72">
        <f t="shared" si="12"/>
        <v>24</v>
      </c>
      <c r="B80" s="65" t="s">
        <v>143</v>
      </c>
      <c r="C80" s="65" t="s">
        <v>29</v>
      </c>
      <c r="D80" s="65" t="s">
        <v>155</v>
      </c>
      <c r="E80" s="73">
        <v>12</v>
      </c>
      <c r="F80" s="51">
        <f t="shared" si="7"/>
        <v>502</v>
      </c>
      <c r="G80" s="52">
        <v>3</v>
      </c>
      <c r="H80" s="52" t="s">
        <v>14</v>
      </c>
      <c r="I80" s="50">
        <v>4</v>
      </c>
      <c r="J80" s="51">
        <f t="shared" si="8"/>
        <v>237</v>
      </c>
      <c r="K80" s="50">
        <v>8.27</v>
      </c>
      <c r="L80" s="51">
        <f t="shared" si="9"/>
        <v>118</v>
      </c>
      <c r="M80" s="53">
        <f t="shared" si="10"/>
        <v>857</v>
      </c>
      <c r="N80" s="59">
        <f t="shared" si="11"/>
        <v>24</v>
      </c>
    </row>
    <row r="81" spans="1:14" ht="17.25" customHeight="1" thickTop="1" thickBot="1" x14ac:dyDescent="0.25">
      <c r="A81" s="72">
        <f t="shared" si="12"/>
        <v>25</v>
      </c>
      <c r="B81" s="65" t="s">
        <v>164</v>
      </c>
      <c r="C81" s="65" t="s">
        <v>165</v>
      </c>
      <c r="D81" s="65" t="s">
        <v>155</v>
      </c>
      <c r="E81" s="73">
        <v>11.9</v>
      </c>
      <c r="F81" s="51">
        <f t="shared" si="7"/>
        <v>521</v>
      </c>
      <c r="G81" s="52">
        <v>3</v>
      </c>
      <c r="H81" s="52" t="s">
        <v>14</v>
      </c>
      <c r="I81" s="50">
        <v>10</v>
      </c>
      <c r="J81" s="51">
        <f t="shared" si="8"/>
        <v>187</v>
      </c>
      <c r="K81" s="50">
        <v>9.15</v>
      </c>
      <c r="L81" s="51">
        <f t="shared" si="9"/>
        <v>146</v>
      </c>
      <c r="M81" s="53">
        <f t="shared" si="10"/>
        <v>854</v>
      </c>
      <c r="N81" s="59">
        <f t="shared" si="11"/>
        <v>25</v>
      </c>
    </row>
    <row r="82" spans="1:14" ht="17.25" customHeight="1" thickTop="1" thickBot="1" x14ac:dyDescent="0.25">
      <c r="A82" s="72">
        <f t="shared" si="12"/>
        <v>26</v>
      </c>
      <c r="B82" s="65" t="s">
        <v>98</v>
      </c>
      <c r="C82" s="65" t="s">
        <v>27</v>
      </c>
      <c r="D82" s="65" t="s">
        <v>156</v>
      </c>
      <c r="E82" s="73">
        <v>12.8</v>
      </c>
      <c r="F82" s="51">
        <f t="shared" si="7"/>
        <v>363</v>
      </c>
      <c r="G82" s="52">
        <v>3</v>
      </c>
      <c r="H82" s="52" t="s">
        <v>14</v>
      </c>
      <c r="I82" s="50">
        <v>3</v>
      </c>
      <c r="J82" s="51">
        <f t="shared" si="8"/>
        <v>246</v>
      </c>
      <c r="K82" s="50">
        <v>10.54</v>
      </c>
      <c r="L82" s="51">
        <f t="shared" si="9"/>
        <v>189</v>
      </c>
      <c r="M82" s="53">
        <f t="shared" si="10"/>
        <v>798</v>
      </c>
      <c r="N82" s="59">
        <f t="shared" si="11"/>
        <v>26</v>
      </c>
    </row>
    <row r="83" spans="1:14" ht="17.25" customHeight="1" thickTop="1" thickBot="1" x14ac:dyDescent="0.25">
      <c r="A83" s="72">
        <f t="shared" si="12"/>
        <v>27</v>
      </c>
      <c r="B83" s="65" t="s">
        <v>162</v>
      </c>
      <c r="C83" s="65" t="s">
        <v>163</v>
      </c>
      <c r="D83" s="65" t="s">
        <v>155</v>
      </c>
      <c r="E83" s="73">
        <v>12.7</v>
      </c>
      <c r="F83" s="51">
        <f t="shared" si="7"/>
        <v>379</v>
      </c>
      <c r="G83" s="52">
        <v>3</v>
      </c>
      <c r="H83" s="52" t="s">
        <v>14</v>
      </c>
      <c r="I83" s="50">
        <v>2</v>
      </c>
      <c r="J83" s="51">
        <f t="shared" si="8"/>
        <v>255</v>
      </c>
      <c r="K83" s="50">
        <v>9.6999999999999993</v>
      </c>
      <c r="L83" s="51">
        <f t="shared" si="9"/>
        <v>163</v>
      </c>
      <c r="M83" s="53">
        <f t="shared" si="10"/>
        <v>797</v>
      </c>
      <c r="N83" s="59">
        <f t="shared" si="11"/>
        <v>27</v>
      </c>
    </row>
    <row r="84" spans="1:14" ht="17.25" customHeight="1" thickTop="1" thickBot="1" x14ac:dyDescent="0.25">
      <c r="A84" s="72">
        <f t="shared" si="12"/>
        <v>28</v>
      </c>
      <c r="B84" s="65" t="s">
        <v>120</v>
      </c>
      <c r="C84" s="65" t="s">
        <v>121</v>
      </c>
      <c r="D84" s="65" t="s">
        <v>154</v>
      </c>
      <c r="E84" s="73">
        <v>12.6</v>
      </c>
      <c r="F84" s="51">
        <f t="shared" si="7"/>
        <v>395</v>
      </c>
      <c r="G84" s="52">
        <v>3</v>
      </c>
      <c r="H84" s="52" t="s">
        <v>14</v>
      </c>
      <c r="I84" s="50">
        <v>15</v>
      </c>
      <c r="J84" s="51">
        <f t="shared" si="8"/>
        <v>150</v>
      </c>
      <c r="K84" s="50">
        <v>9.3000000000000007</v>
      </c>
      <c r="L84" s="51">
        <f t="shared" si="9"/>
        <v>151</v>
      </c>
      <c r="M84" s="53">
        <f t="shared" si="10"/>
        <v>696</v>
      </c>
      <c r="N84" s="59">
        <f t="shared" si="11"/>
        <v>28</v>
      </c>
    </row>
    <row r="85" spans="1:14" ht="17.25" customHeight="1" thickTop="1" thickBot="1" x14ac:dyDescent="0.25">
      <c r="A85" s="72">
        <f t="shared" si="12"/>
        <v>29</v>
      </c>
      <c r="B85" s="65" t="s">
        <v>111</v>
      </c>
      <c r="C85" s="65" t="s">
        <v>112</v>
      </c>
      <c r="D85" s="65" t="s">
        <v>154</v>
      </c>
      <c r="E85" s="73">
        <v>13.4</v>
      </c>
      <c r="F85" s="51">
        <f t="shared" si="7"/>
        <v>276</v>
      </c>
      <c r="G85" s="52">
        <v>3</v>
      </c>
      <c r="H85" s="52" t="s">
        <v>14</v>
      </c>
      <c r="I85" s="50">
        <v>17</v>
      </c>
      <c r="J85" s="51">
        <f t="shared" si="8"/>
        <v>136</v>
      </c>
      <c r="K85" s="50">
        <v>10</v>
      </c>
      <c r="L85" s="51">
        <f t="shared" si="9"/>
        <v>172</v>
      </c>
      <c r="M85" s="53">
        <f t="shared" si="10"/>
        <v>584</v>
      </c>
      <c r="N85" s="59">
        <f t="shared" si="11"/>
        <v>29</v>
      </c>
    </row>
    <row r="86" spans="1:14" ht="17.25" customHeight="1" thickTop="1" thickBot="1" x14ac:dyDescent="0.25">
      <c r="A86" s="72">
        <f t="shared" si="12"/>
        <v>30</v>
      </c>
      <c r="B86" s="65" t="s">
        <v>173</v>
      </c>
      <c r="C86" s="65" t="s">
        <v>174</v>
      </c>
      <c r="D86" s="65" t="s">
        <v>156</v>
      </c>
      <c r="E86" s="73">
        <v>13.7</v>
      </c>
      <c r="F86" s="51">
        <f t="shared" si="7"/>
        <v>238</v>
      </c>
      <c r="G86" s="52">
        <v>3</v>
      </c>
      <c r="H86" s="52" t="s">
        <v>14</v>
      </c>
      <c r="I86" s="50">
        <v>13</v>
      </c>
      <c r="J86" s="51">
        <f t="shared" si="8"/>
        <v>164</v>
      </c>
      <c r="K86" s="50">
        <v>9.1199999999999992</v>
      </c>
      <c r="L86" s="51">
        <f t="shared" si="9"/>
        <v>145</v>
      </c>
      <c r="M86" s="53">
        <f t="shared" si="10"/>
        <v>547</v>
      </c>
      <c r="N86" s="59">
        <f t="shared" si="11"/>
        <v>30</v>
      </c>
    </row>
    <row r="87" spans="1:14" ht="17.25" customHeight="1" thickTop="1" thickBot="1" x14ac:dyDescent="0.25">
      <c r="A87" s="72">
        <f t="shared" si="12"/>
        <v>31</v>
      </c>
      <c r="B87" s="65" t="s">
        <v>120</v>
      </c>
      <c r="C87" s="65" t="s">
        <v>108</v>
      </c>
      <c r="D87" s="65" t="s">
        <v>156</v>
      </c>
      <c r="E87" s="73">
        <v>15.2</v>
      </c>
      <c r="F87" s="51">
        <f t="shared" si="7"/>
        <v>95</v>
      </c>
      <c r="G87" s="52">
        <v>3</v>
      </c>
      <c r="H87" s="52" t="s">
        <v>14</v>
      </c>
      <c r="I87" s="50">
        <v>18</v>
      </c>
      <c r="J87" s="51">
        <f t="shared" si="8"/>
        <v>130</v>
      </c>
      <c r="K87" s="50">
        <v>5</v>
      </c>
      <c r="L87" s="51">
        <f t="shared" si="9"/>
        <v>0</v>
      </c>
      <c r="M87" s="53">
        <f t="shared" si="10"/>
        <v>225</v>
      </c>
      <c r="N87" s="59">
        <f t="shared" si="11"/>
        <v>31</v>
      </c>
    </row>
    <row r="88" spans="1:14" ht="17.25" customHeight="1" thickTop="1" thickBot="1" x14ac:dyDescent="0.25">
      <c r="A88" s="72">
        <f t="shared" si="12"/>
        <v>32</v>
      </c>
      <c r="B88" s="65" t="s">
        <v>107</v>
      </c>
      <c r="C88" s="65" t="s">
        <v>108</v>
      </c>
      <c r="D88" s="65" t="s">
        <v>153</v>
      </c>
      <c r="E88" s="73"/>
      <c r="F88" s="51">
        <f t="shared" si="7"/>
        <v>0</v>
      </c>
      <c r="G88" s="52"/>
      <c r="H88" s="52" t="s">
        <v>14</v>
      </c>
      <c r="I88" s="50"/>
      <c r="J88" s="51">
        <f t="shared" si="8"/>
        <v>0</v>
      </c>
      <c r="K88" s="50"/>
      <c r="L88" s="51">
        <f t="shared" si="9"/>
        <v>0</v>
      </c>
      <c r="M88" s="53">
        <f t="shared" si="10"/>
        <v>0</v>
      </c>
      <c r="N88" s="59">
        <f t="shared" si="11"/>
        <v>32</v>
      </c>
    </row>
    <row r="89" spans="1:14" ht="17.25" customHeight="1" thickTop="1" thickBot="1" x14ac:dyDescent="0.25">
      <c r="A89" s="72">
        <f t="shared" si="12"/>
        <v>33</v>
      </c>
      <c r="B89" s="70"/>
      <c r="C89" s="70"/>
      <c r="D89" s="70"/>
      <c r="E89" s="73"/>
      <c r="F89" s="51">
        <f t="shared" ref="F89:F92" si="13">IF(E89&lt;&gt;0,INT(4.48676*(18.6-E89)^2.5),0)</f>
        <v>0</v>
      </c>
      <c r="G89" s="52"/>
      <c r="H89" s="52" t="s">
        <v>14</v>
      </c>
      <c r="I89" s="50"/>
      <c r="J89" s="51">
        <f t="shared" ref="J89:J92" si="14">IF(G89+I89&lt;&gt;0,INT(0.049752*(240.43-((G89*60)+I89))^2.1),0)</f>
        <v>0</v>
      </c>
      <c r="K89" s="50"/>
      <c r="L89" s="51">
        <f t="shared" ref="L89:L92" si="15">IF(K89&lt;&gt;0,INT(40.63917*(K89-5)^0.9),0)</f>
        <v>0</v>
      </c>
      <c r="M89" s="53">
        <f t="shared" ref="M89:M92" si="16">SUM(F89++J89+L89)</f>
        <v>0</v>
      </c>
      <c r="N89" s="59" t="e">
        <f t="shared" ref="N89:N92" si="17">RANK(M89,$M$57:$M$85,0)</f>
        <v>#N/A</v>
      </c>
    </row>
    <row r="90" spans="1:14" ht="17.25" customHeight="1" thickTop="1" thickBot="1" x14ac:dyDescent="0.25">
      <c r="A90" s="72">
        <f t="shared" si="12"/>
        <v>34</v>
      </c>
      <c r="B90" s="70"/>
      <c r="C90" s="70"/>
      <c r="D90" s="70"/>
      <c r="E90" s="73"/>
      <c r="F90" s="51">
        <f t="shared" si="13"/>
        <v>0</v>
      </c>
      <c r="G90" s="52"/>
      <c r="H90" s="52" t="s">
        <v>14</v>
      </c>
      <c r="I90" s="50"/>
      <c r="J90" s="51">
        <f t="shared" si="14"/>
        <v>0</v>
      </c>
      <c r="K90" s="50"/>
      <c r="L90" s="51">
        <f t="shared" si="15"/>
        <v>0</v>
      </c>
      <c r="M90" s="53">
        <f t="shared" si="16"/>
        <v>0</v>
      </c>
      <c r="N90" s="59" t="e">
        <f t="shared" si="17"/>
        <v>#N/A</v>
      </c>
    </row>
    <row r="91" spans="1:14" ht="17.25" customHeight="1" thickTop="1" thickBot="1" x14ac:dyDescent="0.25">
      <c r="A91" s="72">
        <f t="shared" si="12"/>
        <v>35</v>
      </c>
      <c r="B91" s="70"/>
      <c r="C91" s="70"/>
      <c r="D91" s="70"/>
      <c r="E91" s="73"/>
      <c r="F91" s="51">
        <f t="shared" si="13"/>
        <v>0</v>
      </c>
      <c r="G91" s="52"/>
      <c r="H91" s="52" t="s">
        <v>14</v>
      </c>
      <c r="I91" s="50"/>
      <c r="J91" s="51">
        <f t="shared" si="14"/>
        <v>0</v>
      </c>
      <c r="K91" s="50"/>
      <c r="L91" s="51">
        <f t="shared" si="15"/>
        <v>0</v>
      </c>
      <c r="M91" s="53">
        <f t="shared" si="16"/>
        <v>0</v>
      </c>
      <c r="N91" s="59" t="e">
        <f t="shared" si="17"/>
        <v>#N/A</v>
      </c>
    </row>
    <row r="92" spans="1:14" ht="17.25" customHeight="1" thickTop="1" thickBot="1" x14ac:dyDescent="0.25">
      <c r="A92" s="72">
        <f t="shared" si="12"/>
        <v>36</v>
      </c>
      <c r="B92" s="70"/>
      <c r="C92" s="70"/>
      <c r="D92" s="70"/>
      <c r="E92" s="73"/>
      <c r="F92" s="51">
        <f t="shared" si="13"/>
        <v>0</v>
      </c>
      <c r="G92" s="52"/>
      <c r="H92" s="52" t="s">
        <v>14</v>
      </c>
      <c r="I92" s="50"/>
      <c r="J92" s="51">
        <f t="shared" si="14"/>
        <v>0</v>
      </c>
      <c r="K92" s="50"/>
      <c r="L92" s="51">
        <f t="shared" si="15"/>
        <v>0</v>
      </c>
      <c r="M92" s="53">
        <f t="shared" si="16"/>
        <v>0</v>
      </c>
      <c r="N92" s="59" t="e">
        <f t="shared" si="17"/>
        <v>#N/A</v>
      </c>
    </row>
    <row r="93" spans="1:14" ht="17.25" customHeight="1" thickTop="1" x14ac:dyDescent="0.2"/>
  </sheetData>
  <sortState ref="B9:N37">
    <sortCondition ref="N9:N37"/>
  </sortState>
  <mergeCells count="2">
    <mergeCell ref="G8:I8"/>
    <mergeCell ref="G56:I56"/>
  </mergeCells>
  <phoneticPr fontId="9" type="noConversion"/>
  <pageMargins left="0.75" right="0.75" top="1" bottom="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5"/>
  <sheetViews>
    <sheetView topLeftCell="A85" workbookViewId="0">
      <selection activeCell="Q56" sqref="Q56"/>
    </sheetView>
  </sheetViews>
  <sheetFormatPr defaultRowHeight="17.25" customHeight="1" x14ac:dyDescent="0.2"/>
  <cols>
    <col min="1" max="1" width="4.5703125" style="7" customWidth="1"/>
    <col min="2" max="2" width="11.42578125" style="7" bestFit="1" customWidth="1"/>
    <col min="3" max="3" width="13.7109375" style="7" bestFit="1" customWidth="1"/>
    <col min="4" max="4" width="7.42578125" style="3" customWidth="1"/>
    <col min="5" max="5" width="6.7109375" style="4" customWidth="1"/>
    <col min="6" max="6" width="8" style="4" customWidth="1"/>
    <col min="7" max="7" width="6.7109375" style="4" customWidth="1"/>
    <col min="8" max="8" width="2.7109375" style="4" customWidth="1"/>
    <col min="9" max="12" width="6.7109375" style="4" customWidth="1"/>
    <col min="13" max="14" width="6.7109375" style="6" customWidth="1"/>
    <col min="15" max="16384" width="9.140625" style="7"/>
  </cols>
  <sheetData>
    <row r="1" spans="1:25" ht="17.25" customHeight="1" x14ac:dyDescent="0.25">
      <c r="A1" s="1" t="s">
        <v>259</v>
      </c>
      <c r="B1" s="1"/>
      <c r="C1" s="2"/>
    </row>
    <row r="2" spans="1:25" ht="17.25" customHeight="1" x14ac:dyDescent="0.2">
      <c r="A2" s="8" t="s">
        <v>12</v>
      </c>
      <c r="B2" s="8"/>
      <c r="C2" s="9"/>
      <c r="D2" s="10"/>
    </row>
    <row r="3" spans="1:25" ht="17.25" customHeight="1" x14ac:dyDescent="0.2">
      <c r="A3" s="11"/>
      <c r="B3" s="11"/>
      <c r="D3" s="10"/>
    </row>
    <row r="4" spans="1:25" ht="17.25" customHeight="1" x14ac:dyDescent="0.2">
      <c r="A4" s="11"/>
      <c r="B4" s="11"/>
      <c r="C4" s="10"/>
      <c r="D4" s="10"/>
      <c r="I4" s="5"/>
      <c r="J4" s="5"/>
      <c r="K4" s="5"/>
      <c r="L4" s="5"/>
    </row>
    <row r="5" spans="1:25" s="14" customFormat="1" ht="17.25" customHeight="1" x14ac:dyDescent="0.25">
      <c r="A5" s="12" t="s">
        <v>0</v>
      </c>
      <c r="B5" s="12"/>
      <c r="C5" s="13"/>
      <c r="E5" s="12" t="s">
        <v>8</v>
      </c>
      <c r="G5" s="14" t="s">
        <v>17</v>
      </c>
      <c r="I5" s="15"/>
      <c r="J5" s="15"/>
      <c r="K5" s="15"/>
      <c r="L5" s="12" t="s">
        <v>1</v>
      </c>
      <c r="M5" s="16"/>
      <c r="N5" s="16"/>
    </row>
    <row r="6" spans="1:25" ht="17.25" customHeight="1" x14ac:dyDescent="0.2">
      <c r="A6" s="17"/>
      <c r="B6" s="17"/>
      <c r="C6" s="18"/>
      <c r="D6" s="10"/>
      <c r="I6" s="5"/>
      <c r="J6" s="5"/>
      <c r="K6" s="5"/>
      <c r="L6" s="5"/>
    </row>
    <row r="7" spans="1:25" ht="17.25" customHeight="1" thickBot="1" x14ac:dyDescent="0.25">
      <c r="A7" s="19"/>
      <c r="B7" s="19"/>
      <c r="C7" s="3"/>
    </row>
    <row r="8" spans="1:25" s="20" customFormat="1" ht="17.25" customHeight="1" thickTop="1" x14ac:dyDescent="0.15">
      <c r="A8" s="31" t="s">
        <v>2</v>
      </c>
      <c r="B8" s="33" t="s">
        <v>22</v>
      </c>
      <c r="C8" s="32" t="s">
        <v>23</v>
      </c>
      <c r="D8" s="32" t="s">
        <v>10</v>
      </c>
      <c r="E8" s="30" t="s">
        <v>9</v>
      </c>
      <c r="F8" s="27" t="s">
        <v>3</v>
      </c>
      <c r="G8" s="77" t="s">
        <v>13</v>
      </c>
      <c r="H8" s="78"/>
      <c r="I8" s="79"/>
      <c r="J8" s="27" t="s">
        <v>3</v>
      </c>
      <c r="K8" s="30" t="s">
        <v>4</v>
      </c>
      <c r="L8" s="27" t="s">
        <v>3</v>
      </c>
      <c r="M8" s="28" t="s">
        <v>6</v>
      </c>
      <c r="N8" s="29" t="s">
        <v>7</v>
      </c>
    </row>
    <row r="9" spans="1:25" ht="17.25" customHeight="1" x14ac:dyDescent="0.2">
      <c r="A9" s="82">
        <f>ROW(A1)</f>
        <v>1</v>
      </c>
      <c r="B9" s="81" t="s">
        <v>195</v>
      </c>
      <c r="C9" s="81" t="s">
        <v>197</v>
      </c>
      <c r="D9" s="81" t="s">
        <v>214</v>
      </c>
      <c r="E9" s="67">
        <v>9.3000000000000007</v>
      </c>
      <c r="F9" s="43">
        <f t="shared" ref="F9:F40" si="0">IF(E9&lt;&gt;0,INT(4.30895*(17.1-E9)^2.5),0)</f>
        <v>732</v>
      </c>
      <c r="G9" s="44">
        <v>2</v>
      </c>
      <c r="H9" s="44" t="s">
        <v>14</v>
      </c>
      <c r="I9" s="42">
        <v>9</v>
      </c>
      <c r="J9" s="43">
        <f t="shared" ref="J9:J40" si="1">IF(G9+I9&lt;&gt;0,INT(0.046375*(220.33-((G9*60)+I9))^2.1),0)</f>
        <v>607</v>
      </c>
      <c r="K9" s="42">
        <v>3.83</v>
      </c>
      <c r="L9" s="43">
        <f t="shared" ref="L9:L40" si="2">IF(K9&lt;&gt;0,INT(136.081575*(K9-1.3)^1.4),0)</f>
        <v>499</v>
      </c>
      <c r="M9" s="45">
        <f t="shared" ref="M9:M40" si="3">SUM(F9+J9+L9)</f>
        <v>1838</v>
      </c>
      <c r="N9" s="54">
        <f t="shared" ref="N9:N40" si="4">RANK(M9,$M$9:$M$40,0)</f>
        <v>1</v>
      </c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1:25" ht="17.25" customHeight="1" x14ac:dyDescent="0.2">
      <c r="A10" s="82">
        <f t="shared" ref="A10:A40" si="5">ROW(A2)</f>
        <v>2</v>
      </c>
      <c r="B10" s="81" t="s">
        <v>195</v>
      </c>
      <c r="C10" s="81" t="s">
        <v>196</v>
      </c>
      <c r="D10" s="81" t="s">
        <v>214</v>
      </c>
      <c r="E10" s="67">
        <v>9.5</v>
      </c>
      <c r="F10" s="43">
        <f t="shared" si="0"/>
        <v>686</v>
      </c>
      <c r="G10" s="44">
        <v>2</v>
      </c>
      <c r="H10" s="44" t="s">
        <v>14</v>
      </c>
      <c r="I10" s="42">
        <v>8</v>
      </c>
      <c r="J10" s="43">
        <f t="shared" si="1"/>
        <v>621</v>
      </c>
      <c r="K10" s="42">
        <v>3.8</v>
      </c>
      <c r="L10" s="43">
        <f t="shared" si="2"/>
        <v>490</v>
      </c>
      <c r="M10" s="45">
        <f t="shared" si="3"/>
        <v>1797</v>
      </c>
      <c r="N10" s="54">
        <f t="shared" si="4"/>
        <v>2</v>
      </c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spans="1:25" ht="17.25" customHeight="1" x14ac:dyDescent="0.2">
      <c r="A11" s="82">
        <f t="shared" si="5"/>
        <v>3</v>
      </c>
      <c r="B11" s="81" t="s">
        <v>71</v>
      </c>
      <c r="C11" s="81" t="s">
        <v>149</v>
      </c>
      <c r="D11" s="81" t="s">
        <v>213</v>
      </c>
      <c r="E11" s="67">
        <v>9.4</v>
      </c>
      <c r="F11" s="43">
        <f t="shared" si="0"/>
        <v>708</v>
      </c>
      <c r="G11" s="44">
        <v>2</v>
      </c>
      <c r="H11" s="44" t="s">
        <v>14</v>
      </c>
      <c r="I11" s="42">
        <v>9</v>
      </c>
      <c r="J11" s="43">
        <f t="shared" si="1"/>
        <v>607</v>
      </c>
      <c r="K11" s="42">
        <v>3.75</v>
      </c>
      <c r="L11" s="43">
        <f t="shared" si="2"/>
        <v>477</v>
      </c>
      <c r="M11" s="45">
        <f t="shared" si="3"/>
        <v>1792</v>
      </c>
      <c r="N11" s="54">
        <f t="shared" si="4"/>
        <v>3</v>
      </c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1:25" ht="17.25" customHeight="1" x14ac:dyDescent="0.2">
      <c r="A12" s="49">
        <f t="shared" si="5"/>
        <v>4</v>
      </c>
      <c r="B12" s="65" t="s">
        <v>42</v>
      </c>
      <c r="C12" s="65" t="s">
        <v>64</v>
      </c>
      <c r="D12" s="65" t="s">
        <v>277</v>
      </c>
      <c r="E12" s="73">
        <v>9.8000000000000007</v>
      </c>
      <c r="F12" s="51">
        <f t="shared" si="0"/>
        <v>620</v>
      </c>
      <c r="G12" s="52">
        <v>2</v>
      </c>
      <c r="H12" s="52" t="s">
        <v>14</v>
      </c>
      <c r="I12" s="50">
        <v>20</v>
      </c>
      <c r="J12" s="51">
        <f t="shared" si="1"/>
        <v>464</v>
      </c>
      <c r="K12" s="50">
        <v>3.92</v>
      </c>
      <c r="L12" s="51">
        <f t="shared" si="2"/>
        <v>524</v>
      </c>
      <c r="M12" s="53">
        <f t="shared" si="3"/>
        <v>1608</v>
      </c>
      <c r="N12" s="84">
        <f t="shared" si="4"/>
        <v>4</v>
      </c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spans="1:25" ht="17.25" customHeight="1" x14ac:dyDescent="0.2">
      <c r="A13" s="49">
        <f t="shared" si="5"/>
        <v>5</v>
      </c>
      <c r="B13" s="65" t="s">
        <v>137</v>
      </c>
      <c r="C13" s="65" t="s">
        <v>68</v>
      </c>
      <c r="D13" s="65" t="s">
        <v>212</v>
      </c>
      <c r="E13" s="73">
        <v>9.9</v>
      </c>
      <c r="F13" s="51">
        <f t="shared" si="0"/>
        <v>599</v>
      </c>
      <c r="G13" s="52">
        <v>2</v>
      </c>
      <c r="H13" s="52" t="s">
        <v>14</v>
      </c>
      <c r="I13" s="50">
        <v>13</v>
      </c>
      <c r="J13" s="51">
        <f t="shared" si="1"/>
        <v>553</v>
      </c>
      <c r="K13" s="50">
        <v>3.48</v>
      </c>
      <c r="L13" s="51">
        <f t="shared" si="2"/>
        <v>405</v>
      </c>
      <c r="M13" s="53">
        <f t="shared" si="3"/>
        <v>1557</v>
      </c>
      <c r="N13" s="84">
        <f t="shared" si="4"/>
        <v>5</v>
      </c>
      <c r="P13" s="20"/>
      <c r="Q13" s="20"/>
      <c r="R13" s="20"/>
      <c r="S13" s="20"/>
      <c r="T13" s="20"/>
      <c r="U13" s="20"/>
      <c r="V13" s="20"/>
      <c r="W13" s="20"/>
      <c r="X13" s="20"/>
      <c r="Y13" s="20"/>
    </row>
    <row r="14" spans="1:25" ht="17.25" customHeight="1" x14ac:dyDescent="0.2">
      <c r="A14" s="49">
        <f t="shared" si="5"/>
        <v>6</v>
      </c>
      <c r="B14" s="65" t="s">
        <v>207</v>
      </c>
      <c r="C14" s="65" t="s">
        <v>208</v>
      </c>
      <c r="D14" s="65" t="s">
        <v>277</v>
      </c>
      <c r="E14" s="73">
        <v>10.199999999999999</v>
      </c>
      <c r="F14" s="51">
        <f t="shared" si="0"/>
        <v>538</v>
      </c>
      <c r="G14" s="52">
        <v>2</v>
      </c>
      <c r="H14" s="52" t="s">
        <v>14</v>
      </c>
      <c r="I14" s="50">
        <v>9</v>
      </c>
      <c r="J14" s="51">
        <f t="shared" si="1"/>
        <v>607</v>
      </c>
      <c r="K14" s="50">
        <v>3.46</v>
      </c>
      <c r="L14" s="51">
        <f t="shared" si="2"/>
        <v>399</v>
      </c>
      <c r="M14" s="53">
        <f t="shared" si="3"/>
        <v>1544</v>
      </c>
      <c r="N14" s="84">
        <f t="shared" si="4"/>
        <v>6</v>
      </c>
      <c r="P14" s="20"/>
      <c r="Q14" s="20"/>
      <c r="R14" s="20"/>
      <c r="S14" s="20"/>
      <c r="T14" s="20"/>
      <c r="U14" s="20"/>
      <c r="V14" s="20"/>
      <c r="W14" s="20"/>
      <c r="X14" s="20"/>
      <c r="Y14" s="20"/>
    </row>
    <row r="15" spans="1:25" ht="17.25" customHeight="1" x14ac:dyDescent="0.2">
      <c r="A15" s="49">
        <f t="shared" si="5"/>
        <v>7</v>
      </c>
      <c r="B15" s="65" t="s">
        <v>115</v>
      </c>
      <c r="C15" s="65" t="s">
        <v>204</v>
      </c>
      <c r="D15" s="65" t="s">
        <v>277</v>
      </c>
      <c r="E15" s="73">
        <v>9.6999999999999993</v>
      </c>
      <c r="F15" s="51">
        <f t="shared" si="0"/>
        <v>641</v>
      </c>
      <c r="G15" s="52">
        <v>2</v>
      </c>
      <c r="H15" s="52" t="s">
        <v>14</v>
      </c>
      <c r="I15" s="50">
        <v>24</v>
      </c>
      <c r="J15" s="51">
        <f t="shared" si="1"/>
        <v>416</v>
      </c>
      <c r="K15" s="50">
        <v>3.68</v>
      </c>
      <c r="L15" s="51">
        <f t="shared" si="2"/>
        <v>458</v>
      </c>
      <c r="M15" s="53">
        <f t="shared" si="3"/>
        <v>1515</v>
      </c>
      <c r="N15" s="84">
        <f t="shared" si="4"/>
        <v>7</v>
      </c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1:25" ht="17.25" customHeight="1" x14ac:dyDescent="0.2">
      <c r="A16" s="49">
        <f t="shared" si="5"/>
        <v>8</v>
      </c>
      <c r="B16" s="65" t="s">
        <v>130</v>
      </c>
      <c r="C16" s="65" t="s">
        <v>147</v>
      </c>
      <c r="D16" s="65" t="s">
        <v>213</v>
      </c>
      <c r="E16" s="73">
        <v>10</v>
      </c>
      <c r="F16" s="51">
        <f t="shared" si="0"/>
        <v>578</v>
      </c>
      <c r="G16" s="52">
        <v>2</v>
      </c>
      <c r="H16" s="52" t="s">
        <v>14</v>
      </c>
      <c r="I16" s="50">
        <v>19</v>
      </c>
      <c r="J16" s="51">
        <f t="shared" si="1"/>
        <v>476</v>
      </c>
      <c r="K16" s="50">
        <v>3.58</v>
      </c>
      <c r="L16" s="51">
        <f t="shared" si="2"/>
        <v>431</v>
      </c>
      <c r="M16" s="53">
        <f t="shared" si="3"/>
        <v>1485</v>
      </c>
      <c r="N16" s="84">
        <f t="shared" si="4"/>
        <v>8</v>
      </c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pans="1:25" ht="17.25" customHeight="1" x14ac:dyDescent="0.2">
      <c r="A17" s="49">
        <f t="shared" si="5"/>
        <v>9</v>
      </c>
      <c r="B17" s="65" t="s">
        <v>143</v>
      </c>
      <c r="C17" s="65" t="s">
        <v>149</v>
      </c>
      <c r="D17" s="65" t="s">
        <v>213</v>
      </c>
      <c r="E17" s="73">
        <v>10</v>
      </c>
      <c r="F17" s="51">
        <f t="shared" si="0"/>
        <v>578</v>
      </c>
      <c r="G17" s="52">
        <v>2</v>
      </c>
      <c r="H17" s="52" t="s">
        <v>14</v>
      </c>
      <c r="I17" s="50">
        <v>22</v>
      </c>
      <c r="J17" s="51">
        <f t="shared" si="1"/>
        <v>440</v>
      </c>
      <c r="K17" s="50">
        <v>3.66</v>
      </c>
      <c r="L17" s="51">
        <f t="shared" si="2"/>
        <v>452</v>
      </c>
      <c r="M17" s="53">
        <f t="shared" si="3"/>
        <v>1470</v>
      </c>
      <c r="N17" s="84">
        <f t="shared" si="4"/>
        <v>9</v>
      </c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spans="1:25" ht="17.25" customHeight="1" x14ac:dyDescent="0.2">
      <c r="A18" s="49">
        <f t="shared" si="5"/>
        <v>10</v>
      </c>
      <c r="B18" s="65" t="s">
        <v>71</v>
      </c>
      <c r="C18" s="65" t="s">
        <v>87</v>
      </c>
      <c r="D18" s="65" t="s">
        <v>214</v>
      </c>
      <c r="E18" s="73">
        <v>10.1</v>
      </c>
      <c r="F18" s="51">
        <f t="shared" si="0"/>
        <v>558</v>
      </c>
      <c r="G18" s="52">
        <v>2</v>
      </c>
      <c r="H18" s="52" t="s">
        <v>14</v>
      </c>
      <c r="I18" s="50">
        <v>22</v>
      </c>
      <c r="J18" s="51">
        <f t="shared" si="1"/>
        <v>440</v>
      </c>
      <c r="K18" s="50">
        <v>3.36</v>
      </c>
      <c r="L18" s="51">
        <f t="shared" si="2"/>
        <v>374</v>
      </c>
      <c r="M18" s="53">
        <f t="shared" si="3"/>
        <v>1372</v>
      </c>
      <c r="N18" s="84">
        <f t="shared" si="4"/>
        <v>10</v>
      </c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spans="1:25" ht="17.25" customHeight="1" x14ac:dyDescent="0.2">
      <c r="A19" s="49">
        <f t="shared" si="5"/>
        <v>11</v>
      </c>
      <c r="B19" s="65" t="s">
        <v>142</v>
      </c>
      <c r="C19" s="65" t="s">
        <v>138</v>
      </c>
      <c r="D19" s="65" t="s">
        <v>212</v>
      </c>
      <c r="E19" s="73">
        <v>10.4</v>
      </c>
      <c r="F19" s="51">
        <f t="shared" si="0"/>
        <v>500</v>
      </c>
      <c r="G19" s="52">
        <v>2</v>
      </c>
      <c r="H19" s="52" t="s">
        <v>14</v>
      </c>
      <c r="I19" s="50">
        <v>16</v>
      </c>
      <c r="J19" s="51">
        <f t="shared" si="1"/>
        <v>513</v>
      </c>
      <c r="K19" s="50">
        <v>3.23</v>
      </c>
      <c r="L19" s="51">
        <f t="shared" si="2"/>
        <v>341</v>
      </c>
      <c r="M19" s="53">
        <f t="shared" si="3"/>
        <v>1354</v>
      </c>
      <c r="N19" s="84">
        <f t="shared" si="4"/>
        <v>11</v>
      </c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0" spans="1:25" ht="17.25" customHeight="1" x14ac:dyDescent="0.2">
      <c r="A20" s="49">
        <f t="shared" si="5"/>
        <v>12</v>
      </c>
      <c r="B20" s="65" t="s">
        <v>143</v>
      </c>
      <c r="C20" s="65" t="s">
        <v>126</v>
      </c>
      <c r="D20" s="65" t="s">
        <v>212</v>
      </c>
      <c r="E20" s="73">
        <v>10.3</v>
      </c>
      <c r="F20" s="51">
        <f t="shared" si="0"/>
        <v>519</v>
      </c>
      <c r="G20" s="52">
        <v>2</v>
      </c>
      <c r="H20" s="52" t="s">
        <v>14</v>
      </c>
      <c r="I20" s="50">
        <v>26</v>
      </c>
      <c r="J20" s="51">
        <f t="shared" si="1"/>
        <v>394</v>
      </c>
      <c r="K20" s="50">
        <v>3.6</v>
      </c>
      <c r="L20" s="51">
        <f t="shared" si="2"/>
        <v>436</v>
      </c>
      <c r="M20" s="53">
        <f t="shared" si="3"/>
        <v>1349</v>
      </c>
      <c r="N20" s="84">
        <f t="shared" si="4"/>
        <v>12</v>
      </c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spans="1:25" ht="17.25" customHeight="1" x14ac:dyDescent="0.2">
      <c r="A21" s="49">
        <f t="shared" si="5"/>
        <v>13</v>
      </c>
      <c r="B21" s="65" t="s">
        <v>28</v>
      </c>
      <c r="C21" s="65" t="s">
        <v>91</v>
      </c>
      <c r="D21" s="65" t="s">
        <v>214</v>
      </c>
      <c r="E21" s="73">
        <v>10.4</v>
      </c>
      <c r="F21" s="51">
        <f t="shared" si="0"/>
        <v>500</v>
      </c>
      <c r="G21" s="52">
        <v>2</v>
      </c>
      <c r="H21" s="52" t="s">
        <v>14</v>
      </c>
      <c r="I21" s="50">
        <v>12</v>
      </c>
      <c r="J21" s="51">
        <f t="shared" si="1"/>
        <v>566</v>
      </c>
      <c r="K21" s="50">
        <v>2.86</v>
      </c>
      <c r="L21" s="51">
        <f t="shared" si="2"/>
        <v>253</v>
      </c>
      <c r="M21" s="53">
        <f t="shared" si="3"/>
        <v>1319</v>
      </c>
      <c r="N21" s="84">
        <f t="shared" si="4"/>
        <v>13</v>
      </c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1:25" ht="17.25" customHeight="1" x14ac:dyDescent="0.2">
      <c r="A22" s="49">
        <f t="shared" si="5"/>
        <v>14</v>
      </c>
      <c r="B22" s="65" t="s">
        <v>125</v>
      </c>
      <c r="C22" s="65" t="s">
        <v>152</v>
      </c>
      <c r="D22" s="65" t="s">
        <v>213</v>
      </c>
      <c r="E22" s="73">
        <v>10.199999999999999</v>
      </c>
      <c r="F22" s="51">
        <f t="shared" si="0"/>
        <v>538</v>
      </c>
      <c r="G22" s="52">
        <v>2</v>
      </c>
      <c r="H22" s="52" t="s">
        <v>14</v>
      </c>
      <c r="I22" s="50">
        <v>21</v>
      </c>
      <c r="J22" s="51">
        <f t="shared" si="1"/>
        <v>451</v>
      </c>
      <c r="K22" s="50">
        <v>3.18</v>
      </c>
      <c r="L22" s="51">
        <f t="shared" si="2"/>
        <v>329</v>
      </c>
      <c r="M22" s="53">
        <f t="shared" si="3"/>
        <v>1318</v>
      </c>
      <c r="N22" s="84">
        <f t="shared" si="4"/>
        <v>14</v>
      </c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1:25" ht="17.25" customHeight="1" x14ac:dyDescent="0.2">
      <c r="A23" s="49">
        <f t="shared" si="5"/>
        <v>15</v>
      </c>
      <c r="B23" s="65" t="s">
        <v>205</v>
      </c>
      <c r="C23" s="65" t="s">
        <v>206</v>
      </c>
      <c r="D23" s="65" t="s">
        <v>277</v>
      </c>
      <c r="E23" s="73">
        <v>10.6</v>
      </c>
      <c r="F23" s="51">
        <f t="shared" si="0"/>
        <v>464</v>
      </c>
      <c r="G23" s="52">
        <v>2</v>
      </c>
      <c r="H23" s="52" t="s">
        <v>14</v>
      </c>
      <c r="I23" s="50">
        <v>24</v>
      </c>
      <c r="J23" s="51">
        <f t="shared" si="1"/>
        <v>416</v>
      </c>
      <c r="K23" s="50">
        <v>3.55</v>
      </c>
      <c r="L23" s="51">
        <f t="shared" si="2"/>
        <v>423</v>
      </c>
      <c r="M23" s="53">
        <f t="shared" si="3"/>
        <v>1303</v>
      </c>
      <c r="N23" s="84">
        <f t="shared" si="4"/>
        <v>15</v>
      </c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1:25" ht="17.25" customHeight="1" x14ac:dyDescent="0.2">
      <c r="A24" s="49">
        <f t="shared" si="5"/>
        <v>16</v>
      </c>
      <c r="B24" s="65" t="s">
        <v>123</v>
      </c>
      <c r="C24" s="65" t="s">
        <v>202</v>
      </c>
      <c r="D24" s="65" t="s">
        <v>277</v>
      </c>
      <c r="E24" s="73">
        <v>9.3000000000000007</v>
      </c>
      <c r="F24" s="51">
        <f t="shared" si="0"/>
        <v>732</v>
      </c>
      <c r="G24" s="52">
        <v>2</v>
      </c>
      <c r="H24" s="52" t="s">
        <v>14</v>
      </c>
      <c r="I24" s="50">
        <v>57</v>
      </c>
      <c r="J24" s="51">
        <f t="shared" si="1"/>
        <v>126</v>
      </c>
      <c r="K24" s="50">
        <v>3.62</v>
      </c>
      <c r="L24" s="51">
        <f t="shared" si="2"/>
        <v>442</v>
      </c>
      <c r="M24" s="53">
        <f t="shared" si="3"/>
        <v>1300</v>
      </c>
      <c r="N24" s="84">
        <f t="shared" si="4"/>
        <v>16</v>
      </c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5" ht="17.25" customHeight="1" x14ac:dyDescent="0.2">
      <c r="A25" s="49">
        <f t="shared" si="5"/>
        <v>17</v>
      </c>
      <c r="B25" s="65" t="s">
        <v>125</v>
      </c>
      <c r="C25" s="65" t="s">
        <v>87</v>
      </c>
      <c r="D25" s="65" t="s">
        <v>277</v>
      </c>
      <c r="E25" s="73">
        <v>10.9</v>
      </c>
      <c r="F25" s="51">
        <f t="shared" si="0"/>
        <v>412</v>
      </c>
      <c r="G25" s="52">
        <v>2</v>
      </c>
      <c r="H25" s="52" t="s">
        <v>14</v>
      </c>
      <c r="I25" s="50">
        <v>28</v>
      </c>
      <c r="J25" s="51">
        <f t="shared" si="1"/>
        <v>372</v>
      </c>
      <c r="K25" s="50">
        <v>3.38</v>
      </c>
      <c r="L25" s="51">
        <f t="shared" si="2"/>
        <v>379</v>
      </c>
      <c r="M25" s="53">
        <f t="shared" si="3"/>
        <v>1163</v>
      </c>
      <c r="N25" s="84">
        <f t="shared" si="4"/>
        <v>17</v>
      </c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5" ht="17.25" customHeight="1" thickBot="1" x14ac:dyDescent="0.25">
      <c r="A26" s="49">
        <f t="shared" si="5"/>
        <v>18</v>
      </c>
      <c r="B26" s="65" t="s">
        <v>113</v>
      </c>
      <c r="C26" s="65" t="s">
        <v>203</v>
      </c>
      <c r="D26" s="65" t="s">
        <v>277</v>
      </c>
      <c r="E26" s="74">
        <v>10.9</v>
      </c>
      <c r="F26" s="60">
        <f t="shared" si="0"/>
        <v>412</v>
      </c>
      <c r="G26" s="61">
        <v>2</v>
      </c>
      <c r="H26" s="61" t="s">
        <v>14</v>
      </c>
      <c r="I26" s="62">
        <v>28</v>
      </c>
      <c r="J26" s="60">
        <f t="shared" si="1"/>
        <v>372</v>
      </c>
      <c r="K26" s="62">
        <v>3.22</v>
      </c>
      <c r="L26" s="60">
        <f t="shared" si="2"/>
        <v>339</v>
      </c>
      <c r="M26" s="63">
        <f t="shared" si="3"/>
        <v>1123</v>
      </c>
      <c r="N26" s="84">
        <f t="shared" si="4"/>
        <v>18</v>
      </c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spans="1:25" ht="17.25" customHeight="1" thickTop="1" thickBot="1" x14ac:dyDescent="0.25">
      <c r="A27" s="49">
        <f t="shared" si="5"/>
        <v>19</v>
      </c>
      <c r="B27" s="65" t="s">
        <v>98</v>
      </c>
      <c r="C27" s="65" t="s">
        <v>70</v>
      </c>
      <c r="D27" s="65" t="s">
        <v>212</v>
      </c>
      <c r="E27" s="74">
        <v>9.8000000000000007</v>
      </c>
      <c r="F27" s="60">
        <f t="shared" si="0"/>
        <v>620</v>
      </c>
      <c r="G27" s="61"/>
      <c r="H27" s="61" t="s">
        <v>14</v>
      </c>
      <c r="I27" s="62"/>
      <c r="J27" s="60">
        <f t="shared" si="1"/>
        <v>0</v>
      </c>
      <c r="K27" s="62">
        <v>3.69</v>
      </c>
      <c r="L27" s="60">
        <f t="shared" si="2"/>
        <v>460</v>
      </c>
      <c r="M27" s="63">
        <f t="shared" si="3"/>
        <v>1080</v>
      </c>
      <c r="N27" s="84">
        <f t="shared" si="4"/>
        <v>19</v>
      </c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1:25" ht="17.25" customHeight="1" thickTop="1" thickBot="1" x14ac:dyDescent="0.25">
      <c r="A28" s="49">
        <f t="shared" si="5"/>
        <v>20</v>
      </c>
      <c r="B28" s="65" t="s">
        <v>160</v>
      </c>
      <c r="C28" s="65" t="s">
        <v>194</v>
      </c>
      <c r="D28" s="65" t="s">
        <v>214</v>
      </c>
      <c r="E28" s="74">
        <v>10.3</v>
      </c>
      <c r="F28" s="60">
        <f t="shared" si="0"/>
        <v>519</v>
      </c>
      <c r="G28" s="61">
        <v>2</v>
      </c>
      <c r="H28" s="61" t="s">
        <v>14</v>
      </c>
      <c r="I28" s="62">
        <v>59</v>
      </c>
      <c r="J28" s="60">
        <f t="shared" si="1"/>
        <v>114</v>
      </c>
      <c r="K28" s="62">
        <v>3.55</v>
      </c>
      <c r="L28" s="60">
        <f t="shared" si="2"/>
        <v>423</v>
      </c>
      <c r="M28" s="63">
        <f t="shared" si="3"/>
        <v>1056</v>
      </c>
      <c r="N28" s="84">
        <f t="shared" si="4"/>
        <v>20</v>
      </c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spans="1:25" ht="17.25" customHeight="1" thickTop="1" thickBot="1" x14ac:dyDescent="0.25">
      <c r="A29" s="49">
        <f t="shared" si="5"/>
        <v>21</v>
      </c>
      <c r="B29" s="65" t="s">
        <v>144</v>
      </c>
      <c r="C29" s="65" t="s">
        <v>145</v>
      </c>
      <c r="D29" s="65" t="s">
        <v>212</v>
      </c>
      <c r="E29" s="74">
        <v>10.7</v>
      </c>
      <c r="F29" s="60">
        <f t="shared" si="0"/>
        <v>446</v>
      </c>
      <c r="G29" s="61">
        <v>2</v>
      </c>
      <c r="H29" s="61" t="s">
        <v>14</v>
      </c>
      <c r="I29" s="62">
        <v>36</v>
      </c>
      <c r="J29" s="60">
        <f t="shared" si="1"/>
        <v>291</v>
      </c>
      <c r="K29" s="62">
        <v>3.07</v>
      </c>
      <c r="L29" s="60">
        <f t="shared" si="2"/>
        <v>302</v>
      </c>
      <c r="M29" s="63">
        <f t="shared" si="3"/>
        <v>1039</v>
      </c>
      <c r="N29" s="84">
        <f t="shared" si="4"/>
        <v>21</v>
      </c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5" ht="17.25" customHeight="1" thickTop="1" thickBot="1" x14ac:dyDescent="0.25">
      <c r="A30" s="49">
        <f t="shared" si="5"/>
        <v>22</v>
      </c>
      <c r="B30" s="65" t="s">
        <v>98</v>
      </c>
      <c r="C30" s="65" t="s">
        <v>200</v>
      </c>
      <c r="D30" s="65" t="s">
        <v>214</v>
      </c>
      <c r="E30" s="74">
        <v>10.3</v>
      </c>
      <c r="F30" s="60">
        <f t="shared" si="0"/>
        <v>519</v>
      </c>
      <c r="G30" s="61">
        <v>2</v>
      </c>
      <c r="H30" s="61" t="s">
        <v>14</v>
      </c>
      <c r="I30" s="62">
        <v>45</v>
      </c>
      <c r="J30" s="60">
        <f t="shared" si="1"/>
        <v>212</v>
      </c>
      <c r="K30" s="62">
        <v>2.95</v>
      </c>
      <c r="L30" s="60">
        <f t="shared" si="2"/>
        <v>274</v>
      </c>
      <c r="M30" s="63">
        <f t="shared" si="3"/>
        <v>1005</v>
      </c>
      <c r="N30" s="84">
        <f t="shared" si="4"/>
        <v>22</v>
      </c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spans="1:25" ht="17.25" customHeight="1" thickTop="1" thickBot="1" x14ac:dyDescent="0.25">
      <c r="A31" s="49">
        <f t="shared" si="5"/>
        <v>23</v>
      </c>
      <c r="B31" s="65" t="s">
        <v>198</v>
      </c>
      <c r="C31" s="65" t="s">
        <v>199</v>
      </c>
      <c r="D31" s="65" t="s">
        <v>214</v>
      </c>
      <c r="E31" s="74">
        <v>10.1</v>
      </c>
      <c r="F31" s="60">
        <f t="shared" si="0"/>
        <v>558</v>
      </c>
      <c r="G31" s="61"/>
      <c r="H31" s="61" t="s">
        <v>14</v>
      </c>
      <c r="I31" s="62"/>
      <c r="J31" s="60">
        <f t="shared" si="1"/>
        <v>0</v>
      </c>
      <c r="K31" s="62">
        <v>3.47</v>
      </c>
      <c r="L31" s="60">
        <f t="shared" si="2"/>
        <v>402</v>
      </c>
      <c r="M31" s="63">
        <f t="shared" si="3"/>
        <v>960</v>
      </c>
      <c r="N31" s="84">
        <f t="shared" si="4"/>
        <v>23</v>
      </c>
      <c r="P31" s="20"/>
      <c r="Q31" s="20"/>
      <c r="R31" s="20"/>
      <c r="S31" s="20"/>
      <c r="T31" s="20"/>
      <c r="U31" s="20"/>
      <c r="V31" s="20"/>
      <c r="W31" s="20"/>
      <c r="X31" s="20"/>
      <c r="Y31" s="20"/>
    </row>
    <row r="32" spans="1:25" ht="17.25" customHeight="1" thickTop="1" thickBot="1" x14ac:dyDescent="0.25">
      <c r="A32" s="49">
        <f t="shared" si="5"/>
        <v>24</v>
      </c>
      <c r="B32" s="65" t="s">
        <v>146</v>
      </c>
      <c r="C32" s="65" t="s">
        <v>89</v>
      </c>
      <c r="D32" s="65" t="s">
        <v>212</v>
      </c>
      <c r="E32" s="74">
        <v>11.1</v>
      </c>
      <c r="F32" s="60">
        <f t="shared" si="0"/>
        <v>379</v>
      </c>
      <c r="G32" s="61">
        <v>2</v>
      </c>
      <c r="H32" s="61" t="s">
        <v>14</v>
      </c>
      <c r="I32" s="62">
        <v>40</v>
      </c>
      <c r="J32" s="60">
        <f t="shared" si="1"/>
        <v>254</v>
      </c>
      <c r="K32" s="62">
        <v>3.06</v>
      </c>
      <c r="L32" s="60">
        <f t="shared" si="2"/>
        <v>300</v>
      </c>
      <c r="M32" s="63">
        <f t="shared" si="3"/>
        <v>933</v>
      </c>
      <c r="N32" s="84">
        <f t="shared" si="4"/>
        <v>24</v>
      </c>
      <c r="P32" s="20"/>
      <c r="Q32" s="20"/>
      <c r="R32" s="20"/>
      <c r="S32" s="20"/>
      <c r="T32" s="20"/>
      <c r="U32" s="20"/>
      <c r="V32" s="20"/>
      <c r="W32" s="20"/>
      <c r="X32" s="20"/>
      <c r="Y32" s="20"/>
    </row>
    <row r="33" spans="1:25" ht="17.25" customHeight="1" thickTop="1" thickBot="1" x14ac:dyDescent="0.25">
      <c r="A33" s="49">
        <f t="shared" si="5"/>
        <v>25</v>
      </c>
      <c r="B33" s="65" t="s">
        <v>150</v>
      </c>
      <c r="C33" s="65" t="s">
        <v>84</v>
      </c>
      <c r="D33" s="65" t="s">
        <v>213</v>
      </c>
      <c r="E33" s="74">
        <v>11</v>
      </c>
      <c r="F33" s="60">
        <f t="shared" si="0"/>
        <v>396</v>
      </c>
      <c r="G33" s="61">
        <v>2</v>
      </c>
      <c r="H33" s="61" t="s">
        <v>14</v>
      </c>
      <c r="I33" s="62">
        <v>45</v>
      </c>
      <c r="J33" s="60">
        <f t="shared" si="1"/>
        <v>212</v>
      </c>
      <c r="K33" s="62">
        <v>2.88</v>
      </c>
      <c r="L33" s="60">
        <f t="shared" si="2"/>
        <v>258</v>
      </c>
      <c r="M33" s="63">
        <f t="shared" si="3"/>
        <v>866</v>
      </c>
      <c r="N33" s="84">
        <f t="shared" si="4"/>
        <v>25</v>
      </c>
      <c r="P33" s="20"/>
      <c r="Q33" s="20"/>
      <c r="R33" s="20"/>
      <c r="S33" s="20"/>
      <c r="T33" s="20"/>
      <c r="U33" s="20"/>
      <c r="V33" s="20"/>
      <c r="W33" s="20"/>
      <c r="X33" s="20"/>
      <c r="Y33" s="20"/>
    </row>
    <row r="34" spans="1:25" ht="17.25" customHeight="1" thickTop="1" thickBot="1" x14ac:dyDescent="0.25">
      <c r="A34" s="49">
        <f t="shared" si="5"/>
        <v>26</v>
      </c>
      <c r="B34" s="65" t="s">
        <v>40</v>
      </c>
      <c r="C34" s="65" t="s">
        <v>87</v>
      </c>
      <c r="D34" s="65" t="s">
        <v>214</v>
      </c>
      <c r="E34" s="74">
        <v>11.1</v>
      </c>
      <c r="F34" s="60">
        <f t="shared" si="0"/>
        <v>379</v>
      </c>
      <c r="G34" s="61">
        <v>2</v>
      </c>
      <c r="H34" s="61" t="s">
        <v>14</v>
      </c>
      <c r="I34" s="62">
        <v>54</v>
      </c>
      <c r="J34" s="60">
        <f t="shared" si="1"/>
        <v>146</v>
      </c>
      <c r="K34" s="62">
        <v>3.21</v>
      </c>
      <c r="L34" s="60">
        <f t="shared" si="2"/>
        <v>336</v>
      </c>
      <c r="M34" s="63">
        <f t="shared" si="3"/>
        <v>861</v>
      </c>
      <c r="N34" s="84">
        <f t="shared" si="4"/>
        <v>26</v>
      </c>
      <c r="P34" s="20"/>
      <c r="Q34" s="20"/>
      <c r="R34" s="20"/>
      <c r="S34" s="20"/>
      <c r="T34" s="20"/>
      <c r="U34" s="20"/>
      <c r="V34" s="20"/>
      <c r="W34" s="20"/>
      <c r="X34" s="20"/>
      <c r="Y34" s="20"/>
    </row>
    <row r="35" spans="1:25" ht="17.25" customHeight="1" thickTop="1" thickBot="1" x14ac:dyDescent="0.25">
      <c r="A35" s="49">
        <f t="shared" si="5"/>
        <v>27</v>
      </c>
      <c r="B35" s="65" t="s">
        <v>201</v>
      </c>
      <c r="C35" s="65" t="s">
        <v>70</v>
      </c>
      <c r="D35" s="65" t="s">
        <v>277</v>
      </c>
      <c r="E35" s="74">
        <v>11.2</v>
      </c>
      <c r="F35" s="60">
        <f t="shared" si="0"/>
        <v>364</v>
      </c>
      <c r="G35" s="61">
        <v>2</v>
      </c>
      <c r="H35" s="61" t="s">
        <v>14</v>
      </c>
      <c r="I35" s="62">
        <v>56</v>
      </c>
      <c r="J35" s="60">
        <f t="shared" si="1"/>
        <v>133</v>
      </c>
      <c r="K35" s="62">
        <v>2.97</v>
      </c>
      <c r="L35" s="60">
        <f t="shared" si="2"/>
        <v>278</v>
      </c>
      <c r="M35" s="63">
        <f t="shared" si="3"/>
        <v>775</v>
      </c>
      <c r="N35" s="84">
        <f t="shared" si="4"/>
        <v>27</v>
      </c>
      <c r="P35" s="20"/>
      <c r="Q35" s="20"/>
      <c r="R35" s="20"/>
      <c r="S35" s="20"/>
      <c r="T35" s="20"/>
      <c r="U35" s="20"/>
      <c r="V35" s="20"/>
      <c r="W35" s="20"/>
      <c r="X35" s="20"/>
      <c r="Y35" s="20"/>
    </row>
    <row r="36" spans="1:25" ht="17.25" customHeight="1" thickTop="1" thickBot="1" x14ac:dyDescent="0.25">
      <c r="A36" s="49">
        <f t="shared" si="5"/>
        <v>28</v>
      </c>
      <c r="B36" s="65" t="s">
        <v>115</v>
      </c>
      <c r="C36" s="65" t="s">
        <v>70</v>
      </c>
      <c r="D36" s="65" t="s">
        <v>213</v>
      </c>
      <c r="E36" s="74">
        <v>11.6</v>
      </c>
      <c r="F36" s="60">
        <f t="shared" si="0"/>
        <v>305</v>
      </c>
      <c r="G36" s="61">
        <v>2</v>
      </c>
      <c r="H36" s="61" t="s">
        <v>14</v>
      </c>
      <c r="I36" s="62">
        <v>56</v>
      </c>
      <c r="J36" s="60">
        <f t="shared" si="1"/>
        <v>133</v>
      </c>
      <c r="K36" s="62">
        <v>3.15</v>
      </c>
      <c r="L36" s="60">
        <f t="shared" si="2"/>
        <v>321</v>
      </c>
      <c r="M36" s="63">
        <f t="shared" si="3"/>
        <v>759</v>
      </c>
      <c r="N36" s="84">
        <f t="shared" si="4"/>
        <v>28</v>
      </c>
      <c r="P36" s="20"/>
      <c r="Q36" s="20"/>
      <c r="R36" s="20"/>
      <c r="S36" s="20"/>
      <c r="T36" s="20"/>
      <c r="U36" s="20"/>
      <c r="V36" s="20"/>
      <c r="W36" s="20"/>
      <c r="X36" s="20"/>
      <c r="Y36" s="20"/>
    </row>
    <row r="37" spans="1:25" ht="17.25" customHeight="1" thickTop="1" thickBot="1" x14ac:dyDescent="0.25">
      <c r="A37" s="49">
        <f t="shared" si="5"/>
        <v>29</v>
      </c>
      <c r="B37" s="65" t="s">
        <v>24</v>
      </c>
      <c r="C37" s="65" t="s">
        <v>148</v>
      </c>
      <c r="D37" s="65" t="s">
        <v>213</v>
      </c>
      <c r="E37" s="74">
        <v>10.7</v>
      </c>
      <c r="F37" s="60">
        <f t="shared" si="0"/>
        <v>446</v>
      </c>
      <c r="G37" s="61"/>
      <c r="H37" s="61" t="s">
        <v>14</v>
      </c>
      <c r="I37" s="62"/>
      <c r="J37" s="60">
        <f t="shared" si="1"/>
        <v>0</v>
      </c>
      <c r="K37" s="62">
        <v>3.04</v>
      </c>
      <c r="L37" s="60">
        <f t="shared" si="2"/>
        <v>295</v>
      </c>
      <c r="M37" s="63">
        <f t="shared" si="3"/>
        <v>741</v>
      </c>
      <c r="N37" s="84">
        <f t="shared" si="4"/>
        <v>29</v>
      </c>
      <c r="P37" s="20"/>
      <c r="Q37" s="20"/>
      <c r="R37" s="20"/>
      <c r="S37" s="20"/>
      <c r="T37" s="20"/>
      <c r="U37" s="20"/>
      <c r="V37" s="20"/>
      <c r="W37" s="20"/>
      <c r="X37" s="20"/>
      <c r="Y37" s="20"/>
    </row>
    <row r="38" spans="1:25" ht="17.25" customHeight="1" thickTop="1" thickBot="1" x14ac:dyDescent="0.25">
      <c r="A38" s="49">
        <f t="shared" si="5"/>
        <v>30</v>
      </c>
      <c r="B38" s="65" t="s">
        <v>198</v>
      </c>
      <c r="C38" s="65" t="s">
        <v>126</v>
      </c>
      <c r="D38" s="65" t="s">
        <v>214</v>
      </c>
      <c r="E38" s="74">
        <v>11.8</v>
      </c>
      <c r="F38" s="60">
        <f t="shared" si="0"/>
        <v>278</v>
      </c>
      <c r="G38" s="61">
        <v>3</v>
      </c>
      <c r="H38" s="61" t="s">
        <v>14</v>
      </c>
      <c r="I38" s="62">
        <v>4</v>
      </c>
      <c r="J38" s="60">
        <f t="shared" si="1"/>
        <v>87</v>
      </c>
      <c r="K38" s="62">
        <v>2.6</v>
      </c>
      <c r="L38" s="60">
        <f t="shared" si="2"/>
        <v>196</v>
      </c>
      <c r="M38" s="63">
        <f t="shared" si="3"/>
        <v>561</v>
      </c>
      <c r="N38" s="84">
        <f t="shared" si="4"/>
        <v>30</v>
      </c>
      <c r="P38" s="20"/>
      <c r="Q38" s="20"/>
      <c r="R38" s="20"/>
      <c r="S38" s="20"/>
      <c r="T38" s="20"/>
      <c r="U38" s="20"/>
      <c r="V38" s="20"/>
      <c r="W38" s="20"/>
      <c r="X38" s="20"/>
      <c r="Y38" s="20"/>
    </row>
    <row r="39" spans="1:25" ht="17.25" customHeight="1" thickTop="1" thickBot="1" x14ac:dyDescent="0.25">
      <c r="A39" s="49">
        <f t="shared" si="5"/>
        <v>31</v>
      </c>
      <c r="B39" s="65" t="s">
        <v>120</v>
      </c>
      <c r="C39" s="65" t="s">
        <v>62</v>
      </c>
      <c r="D39" s="65" t="s">
        <v>214</v>
      </c>
      <c r="E39" s="74">
        <v>11.4</v>
      </c>
      <c r="F39" s="60">
        <f t="shared" si="0"/>
        <v>334</v>
      </c>
      <c r="G39" s="61">
        <v>3</v>
      </c>
      <c r="H39" s="61" t="s">
        <v>14</v>
      </c>
      <c r="I39" s="62">
        <v>17</v>
      </c>
      <c r="J39" s="60">
        <f t="shared" si="1"/>
        <v>34</v>
      </c>
      <c r="K39" s="62">
        <v>2.5499999999999998</v>
      </c>
      <c r="L39" s="60">
        <f t="shared" si="2"/>
        <v>185</v>
      </c>
      <c r="M39" s="63">
        <f t="shared" si="3"/>
        <v>553</v>
      </c>
      <c r="N39" s="84">
        <f t="shared" si="4"/>
        <v>31</v>
      </c>
      <c r="P39" s="20"/>
      <c r="Q39" s="20"/>
      <c r="R39" s="20"/>
      <c r="S39" s="20"/>
      <c r="T39" s="20"/>
      <c r="U39" s="20"/>
      <c r="V39" s="20"/>
      <c r="W39" s="20"/>
      <c r="X39" s="20"/>
      <c r="Y39" s="20"/>
    </row>
    <row r="40" spans="1:25" ht="17.25" customHeight="1" thickTop="1" thickBot="1" x14ac:dyDescent="0.25">
      <c r="A40" s="49">
        <f t="shared" si="5"/>
        <v>32</v>
      </c>
      <c r="B40" s="65" t="s">
        <v>74</v>
      </c>
      <c r="C40" s="65" t="s">
        <v>151</v>
      </c>
      <c r="D40" s="65" t="s">
        <v>213</v>
      </c>
      <c r="E40" s="74"/>
      <c r="F40" s="60">
        <f t="shared" si="0"/>
        <v>0</v>
      </c>
      <c r="G40" s="61"/>
      <c r="H40" s="61" t="s">
        <v>14</v>
      </c>
      <c r="I40" s="62"/>
      <c r="J40" s="60">
        <f t="shared" si="1"/>
        <v>0</v>
      </c>
      <c r="K40" s="62"/>
      <c r="L40" s="60">
        <f t="shared" si="2"/>
        <v>0</v>
      </c>
      <c r="M40" s="63">
        <f t="shared" si="3"/>
        <v>0</v>
      </c>
      <c r="N40" s="84">
        <f t="shared" si="4"/>
        <v>32</v>
      </c>
      <c r="P40" s="20"/>
      <c r="Q40" s="20"/>
      <c r="R40" s="20"/>
      <c r="S40" s="20"/>
      <c r="T40" s="20"/>
      <c r="U40" s="20"/>
      <c r="V40" s="20"/>
      <c r="W40" s="20"/>
      <c r="X40" s="20"/>
      <c r="Y40" s="20"/>
    </row>
    <row r="41" spans="1:25" ht="17.25" customHeight="1" thickTop="1" x14ac:dyDescent="0.25">
      <c r="A41" s="1" t="s">
        <v>259</v>
      </c>
      <c r="B41" s="1"/>
      <c r="C41" s="2"/>
    </row>
    <row r="42" spans="1:25" ht="17.25" customHeight="1" x14ac:dyDescent="0.2">
      <c r="A42" s="8" t="s">
        <v>12</v>
      </c>
      <c r="B42" s="8"/>
      <c r="C42" s="9"/>
      <c r="D42" s="10"/>
    </row>
    <row r="43" spans="1:25" ht="17.25" customHeight="1" x14ac:dyDescent="0.2">
      <c r="A43" s="11"/>
      <c r="B43" s="11"/>
      <c r="D43" s="10"/>
    </row>
    <row r="44" spans="1:25" ht="17.25" customHeight="1" x14ac:dyDescent="0.2">
      <c r="A44" s="11"/>
      <c r="B44" s="11"/>
      <c r="C44" s="10"/>
      <c r="D44" s="10"/>
      <c r="I44" s="5"/>
      <c r="J44" s="5"/>
      <c r="K44" s="5"/>
      <c r="L44" s="5"/>
    </row>
    <row r="45" spans="1:25" ht="17.25" customHeight="1" x14ac:dyDescent="0.25">
      <c r="A45" s="12" t="s">
        <v>0</v>
      </c>
      <c r="B45" s="12"/>
      <c r="C45" s="13"/>
      <c r="D45" s="14"/>
      <c r="E45" s="12" t="s">
        <v>8</v>
      </c>
      <c r="F45" s="14"/>
      <c r="G45" s="14" t="s">
        <v>17</v>
      </c>
      <c r="H45" s="14"/>
      <c r="I45" s="15"/>
      <c r="J45" s="15"/>
      <c r="K45" s="15"/>
      <c r="L45" s="12" t="s">
        <v>11</v>
      </c>
      <c r="M45" s="16"/>
      <c r="N45" s="16"/>
    </row>
    <row r="46" spans="1:25" ht="17.25" customHeight="1" x14ac:dyDescent="0.2">
      <c r="A46" s="17"/>
      <c r="B46" s="17"/>
      <c r="C46" s="18"/>
      <c r="D46" s="10"/>
      <c r="I46" s="5"/>
      <c r="J46" s="5"/>
      <c r="K46" s="5"/>
      <c r="L46" s="5"/>
    </row>
    <row r="47" spans="1:25" ht="17.25" customHeight="1" thickBot="1" x14ac:dyDescent="0.25">
      <c r="A47" s="19"/>
      <c r="B47" s="19"/>
      <c r="C47" s="3"/>
    </row>
    <row r="48" spans="1:25" ht="17.25" customHeight="1" thickTop="1" x14ac:dyDescent="0.2">
      <c r="A48" s="31" t="s">
        <v>2</v>
      </c>
      <c r="B48" s="33" t="s">
        <v>22</v>
      </c>
      <c r="C48" s="32" t="s">
        <v>23</v>
      </c>
      <c r="D48" s="32" t="s">
        <v>10</v>
      </c>
      <c r="E48" s="30" t="s">
        <v>9</v>
      </c>
      <c r="F48" s="27" t="s">
        <v>3</v>
      </c>
      <c r="G48" s="77" t="s">
        <v>13</v>
      </c>
      <c r="H48" s="78"/>
      <c r="I48" s="79"/>
      <c r="J48" s="27" t="s">
        <v>3</v>
      </c>
      <c r="K48" s="30" t="s">
        <v>4</v>
      </c>
      <c r="L48" s="27" t="s">
        <v>3</v>
      </c>
      <c r="M48" s="28" t="s">
        <v>6</v>
      </c>
      <c r="N48" s="29" t="s">
        <v>7</v>
      </c>
    </row>
    <row r="49" spans="1:14" ht="17.25" customHeight="1" x14ac:dyDescent="0.2">
      <c r="A49" s="82">
        <f t="shared" ref="A49:A75" si="6">ROW(A1)</f>
        <v>1</v>
      </c>
      <c r="B49" s="81" t="s">
        <v>55</v>
      </c>
      <c r="C49" s="81" t="s">
        <v>29</v>
      </c>
      <c r="D49" s="81" t="s">
        <v>277</v>
      </c>
      <c r="E49" s="42">
        <v>10.3</v>
      </c>
      <c r="F49" s="43">
        <f t="shared" ref="F49:F75" si="7">IF(E49&lt;&gt;0,INT(4.48676*(17.1-E49)^2.5),0)</f>
        <v>541</v>
      </c>
      <c r="G49" s="44">
        <v>2</v>
      </c>
      <c r="H49" s="44" t="s">
        <v>14</v>
      </c>
      <c r="I49" s="42">
        <v>22</v>
      </c>
      <c r="J49" s="43">
        <f t="shared" ref="J49:J75" si="8">IF(G49+I49&lt;&gt;0,INT(0.049752*(220.43-((G49*60)+I49))^2.1),0)</f>
        <v>473</v>
      </c>
      <c r="K49" s="42">
        <v>3.27</v>
      </c>
      <c r="L49" s="43">
        <f t="shared" ref="L49:L75" si="9">IF(K49&lt;&gt;0,INT(171.91361*(K49-1.25)^1.4),0)</f>
        <v>460</v>
      </c>
      <c r="M49" s="45">
        <f t="shared" ref="M49:M75" si="10">SUM(F49++J49+L49)</f>
        <v>1474</v>
      </c>
      <c r="N49" s="46">
        <f t="shared" ref="N49:N75" si="11">RANK(M49,$M$49:$M$75,0)</f>
        <v>1</v>
      </c>
    </row>
    <row r="50" spans="1:14" ht="17.25" customHeight="1" x14ac:dyDescent="0.2">
      <c r="A50" s="82">
        <f t="shared" si="6"/>
        <v>2</v>
      </c>
      <c r="B50" s="81" t="s">
        <v>192</v>
      </c>
      <c r="C50" s="81" t="s">
        <v>112</v>
      </c>
      <c r="D50" s="81" t="s">
        <v>213</v>
      </c>
      <c r="E50" s="42">
        <v>10.3</v>
      </c>
      <c r="F50" s="43">
        <f t="shared" si="7"/>
        <v>541</v>
      </c>
      <c r="G50" s="44">
        <v>2</v>
      </c>
      <c r="H50" s="44" t="s">
        <v>14</v>
      </c>
      <c r="I50" s="42">
        <v>26</v>
      </c>
      <c r="J50" s="43">
        <f t="shared" si="8"/>
        <v>424</v>
      </c>
      <c r="K50" s="42">
        <v>3.29</v>
      </c>
      <c r="L50" s="43">
        <f t="shared" si="9"/>
        <v>466</v>
      </c>
      <c r="M50" s="45">
        <f t="shared" si="10"/>
        <v>1431</v>
      </c>
      <c r="N50" s="46">
        <f t="shared" si="11"/>
        <v>2</v>
      </c>
    </row>
    <row r="51" spans="1:14" ht="17.25" customHeight="1" x14ac:dyDescent="0.2">
      <c r="A51" s="82">
        <f t="shared" si="6"/>
        <v>3</v>
      </c>
      <c r="B51" s="81" t="s">
        <v>224</v>
      </c>
      <c r="C51" s="81" t="s">
        <v>225</v>
      </c>
      <c r="D51" s="81" t="s">
        <v>277</v>
      </c>
      <c r="E51" s="42">
        <v>10.4</v>
      </c>
      <c r="F51" s="43">
        <f t="shared" si="7"/>
        <v>521</v>
      </c>
      <c r="G51" s="44">
        <v>2</v>
      </c>
      <c r="H51" s="44" t="s">
        <v>14</v>
      </c>
      <c r="I51" s="42">
        <v>24</v>
      </c>
      <c r="J51" s="43">
        <f t="shared" si="8"/>
        <v>448</v>
      </c>
      <c r="K51" s="42">
        <v>3.22</v>
      </c>
      <c r="L51" s="43">
        <f t="shared" si="9"/>
        <v>444</v>
      </c>
      <c r="M51" s="45">
        <f t="shared" si="10"/>
        <v>1413</v>
      </c>
      <c r="N51" s="46">
        <f t="shared" si="11"/>
        <v>3</v>
      </c>
    </row>
    <row r="52" spans="1:14" ht="17.25" customHeight="1" x14ac:dyDescent="0.2">
      <c r="A52" s="38">
        <f t="shared" si="6"/>
        <v>4</v>
      </c>
      <c r="B52" s="65" t="s">
        <v>166</v>
      </c>
      <c r="C52" s="65" t="s">
        <v>186</v>
      </c>
      <c r="D52" s="85" t="s">
        <v>212</v>
      </c>
      <c r="E52" s="50">
        <v>11.3</v>
      </c>
      <c r="F52" s="51">
        <f t="shared" si="7"/>
        <v>363</v>
      </c>
      <c r="G52" s="52">
        <v>2</v>
      </c>
      <c r="H52" s="52" t="s">
        <v>14</v>
      </c>
      <c r="I52" s="50">
        <v>35</v>
      </c>
      <c r="J52" s="51">
        <f t="shared" si="8"/>
        <v>323</v>
      </c>
      <c r="K52" s="50">
        <v>3.6</v>
      </c>
      <c r="L52" s="51">
        <f t="shared" si="9"/>
        <v>568</v>
      </c>
      <c r="M52" s="53">
        <f t="shared" si="10"/>
        <v>1254</v>
      </c>
      <c r="N52" s="59">
        <f t="shared" si="11"/>
        <v>4</v>
      </c>
    </row>
    <row r="53" spans="1:14" ht="17.25" customHeight="1" x14ac:dyDescent="0.2">
      <c r="A53" s="38">
        <f t="shared" si="6"/>
        <v>5</v>
      </c>
      <c r="B53" s="65" t="s">
        <v>72</v>
      </c>
      <c r="C53" s="65" t="s">
        <v>218</v>
      </c>
      <c r="D53" s="85" t="s">
        <v>277</v>
      </c>
      <c r="E53" s="50">
        <v>9.8000000000000007</v>
      </c>
      <c r="F53" s="51">
        <f t="shared" si="7"/>
        <v>646</v>
      </c>
      <c r="G53" s="52"/>
      <c r="H53" s="52" t="s">
        <v>14</v>
      </c>
      <c r="I53" s="50"/>
      <c r="J53" s="51">
        <f t="shared" si="8"/>
        <v>0</v>
      </c>
      <c r="K53" s="50">
        <v>3.5</v>
      </c>
      <c r="L53" s="51">
        <f t="shared" si="9"/>
        <v>535</v>
      </c>
      <c r="M53" s="53">
        <f t="shared" si="10"/>
        <v>1181</v>
      </c>
      <c r="N53" s="59">
        <f t="shared" si="11"/>
        <v>5</v>
      </c>
    </row>
    <row r="54" spans="1:14" ht="17.25" customHeight="1" x14ac:dyDescent="0.2">
      <c r="A54" s="38">
        <f t="shared" si="6"/>
        <v>6</v>
      </c>
      <c r="B54" s="65" t="s">
        <v>44</v>
      </c>
      <c r="C54" s="65" t="s">
        <v>222</v>
      </c>
      <c r="D54" s="85" t="s">
        <v>214</v>
      </c>
      <c r="E54" s="50">
        <v>10.6</v>
      </c>
      <c r="F54" s="51">
        <f t="shared" si="7"/>
        <v>483</v>
      </c>
      <c r="G54" s="52">
        <v>2</v>
      </c>
      <c r="H54" s="52" t="s">
        <v>14</v>
      </c>
      <c r="I54" s="50">
        <v>36</v>
      </c>
      <c r="J54" s="51">
        <f t="shared" si="8"/>
        <v>313</v>
      </c>
      <c r="K54" s="50">
        <v>3.03</v>
      </c>
      <c r="L54" s="51">
        <f t="shared" si="9"/>
        <v>385</v>
      </c>
      <c r="M54" s="53">
        <f t="shared" si="10"/>
        <v>1181</v>
      </c>
      <c r="N54" s="59">
        <f t="shared" si="11"/>
        <v>5</v>
      </c>
    </row>
    <row r="55" spans="1:14" ht="17.25" customHeight="1" x14ac:dyDescent="0.2">
      <c r="A55" s="38">
        <f t="shared" si="6"/>
        <v>7</v>
      </c>
      <c r="B55" s="65" t="s">
        <v>184</v>
      </c>
      <c r="C55" s="65" t="s">
        <v>185</v>
      </c>
      <c r="D55" s="85" t="s">
        <v>212</v>
      </c>
      <c r="E55" s="50">
        <v>10.8</v>
      </c>
      <c r="F55" s="51">
        <f t="shared" si="7"/>
        <v>446</v>
      </c>
      <c r="G55" s="52">
        <v>2</v>
      </c>
      <c r="H55" s="52" t="s">
        <v>14</v>
      </c>
      <c r="I55" s="50">
        <v>34</v>
      </c>
      <c r="J55" s="51">
        <f t="shared" si="8"/>
        <v>334</v>
      </c>
      <c r="K55" s="50">
        <v>3.05</v>
      </c>
      <c r="L55" s="51">
        <f t="shared" si="9"/>
        <v>391</v>
      </c>
      <c r="M55" s="53">
        <f t="shared" si="10"/>
        <v>1171</v>
      </c>
      <c r="N55" s="59">
        <f t="shared" si="11"/>
        <v>7</v>
      </c>
    </row>
    <row r="56" spans="1:14" ht="17.25" customHeight="1" x14ac:dyDescent="0.2">
      <c r="A56" s="38">
        <f t="shared" si="6"/>
        <v>8</v>
      </c>
      <c r="B56" s="65" t="s">
        <v>215</v>
      </c>
      <c r="C56" s="65" t="s">
        <v>216</v>
      </c>
      <c r="D56" s="85" t="s">
        <v>214</v>
      </c>
      <c r="E56" s="50">
        <v>10.4</v>
      </c>
      <c r="F56" s="51">
        <f t="shared" si="7"/>
        <v>521</v>
      </c>
      <c r="G56" s="52">
        <v>2</v>
      </c>
      <c r="H56" s="52" t="s">
        <v>14</v>
      </c>
      <c r="I56" s="50">
        <v>54</v>
      </c>
      <c r="J56" s="51">
        <f t="shared" si="8"/>
        <v>157</v>
      </c>
      <c r="K56" s="50">
        <v>3.33</v>
      </c>
      <c r="L56" s="51">
        <f t="shared" si="9"/>
        <v>479</v>
      </c>
      <c r="M56" s="53">
        <f t="shared" si="10"/>
        <v>1157</v>
      </c>
      <c r="N56" s="59">
        <f t="shared" si="11"/>
        <v>8</v>
      </c>
    </row>
    <row r="57" spans="1:14" ht="17.25" customHeight="1" x14ac:dyDescent="0.2">
      <c r="A57" s="38">
        <f t="shared" si="6"/>
        <v>9</v>
      </c>
      <c r="B57" s="65" t="s">
        <v>187</v>
      </c>
      <c r="C57" s="65" t="s">
        <v>29</v>
      </c>
      <c r="D57" s="85" t="s">
        <v>213</v>
      </c>
      <c r="E57" s="50">
        <v>10.7</v>
      </c>
      <c r="F57" s="51">
        <f t="shared" si="7"/>
        <v>464</v>
      </c>
      <c r="G57" s="52">
        <v>2</v>
      </c>
      <c r="H57" s="52" t="s">
        <v>14</v>
      </c>
      <c r="I57" s="50">
        <v>39</v>
      </c>
      <c r="J57" s="51">
        <f t="shared" si="8"/>
        <v>283</v>
      </c>
      <c r="K57" s="50">
        <v>3.05</v>
      </c>
      <c r="L57" s="51">
        <f t="shared" si="9"/>
        <v>391</v>
      </c>
      <c r="M57" s="53">
        <f t="shared" si="10"/>
        <v>1138</v>
      </c>
      <c r="N57" s="59">
        <f t="shared" si="11"/>
        <v>9</v>
      </c>
    </row>
    <row r="58" spans="1:14" ht="17.25" customHeight="1" x14ac:dyDescent="0.2">
      <c r="A58" s="38">
        <f t="shared" si="6"/>
        <v>10</v>
      </c>
      <c r="B58" s="65" t="s">
        <v>79</v>
      </c>
      <c r="C58" s="65" t="s">
        <v>226</v>
      </c>
      <c r="D58" s="85" t="s">
        <v>277</v>
      </c>
      <c r="E58" s="50">
        <v>9.8000000000000007</v>
      </c>
      <c r="F58" s="51">
        <f t="shared" si="7"/>
        <v>646</v>
      </c>
      <c r="G58" s="52"/>
      <c r="H58" s="52" t="s">
        <v>14</v>
      </c>
      <c r="I58" s="50"/>
      <c r="J58" s="51">
        <f t="shared" si="8"/>
        <v>0</v>
      </c>
      <c r="K58" s="50">
        <v>3.31</v>
      </c>
      <c r="L58" s="51">
        <f t="shared" si="9"/>
        <v>472</v>
      </c>
      <c r="M58" s="53">
        <f t="shared" si="10"/>
        <v>1118</v>
      </c>
      <c r="N58" s="59">
        <f t="shared" si="11"/>
        <v>10</v>
      </c>
    </row>
    <row r="59" spans="1:14" ht="17.25" customHeight="1" x14ac:dyDescent="0.2">
      <c r="A59" s="38">
        <f t="shared" si="6"/>
        <v>11</v>
      </c>
      <c r="B59" s="65" t="s">
        <v>193</v>
      </c>
      <c r="C59" s="65" t="s">
        <v>106</v>
      </c>
      <c r="D59" s="85" t="s">
        <v>213</v>
      </c>
      <c r="E59" s="50">
        <v>11.2</v>
      </c>
      <c r="F59" s="51">
        <f t="shared" si="7"/>
        <v>379</v>
      </c>
      <c r="G59" s="52">
        <v>2</v>
      </c>
      <c r="H59" s="52" t="s">
        <v>14</v>
      </c>
      <c r="I59" s="50">
        <v>37</v>
      </c>
      <c r="J59" s="51">
        <f t="shared" si="8"/>
        <v>303</v>
      </c>
      <c r="K59" s="50">
        <v>2.7</v>
      </c>
      <c r="L59" s="51">
        <f t="shared" si="9"/>
        <v>289</v>
      </c>
      <c r="M59" s="53">
        <f t="shared" si="10"/>
        <v>971</v>
      </c>
      <c r="N59" s="59">
        <f t="shared" si="11"/>
        <v>11</v>
      </c>
    </row>
    <row r="60" spans="1:14" ht="17.25" customHeight="1" x14ac:dyDescent="0.2">
      <c r="A60" s="38">
        <f t="shared" si="6"/>
        <v>12</v>
      </c>
      <c r="B60" s="65" t="s">
        <v>209</v>
      </c>
      <c r="C60" s="65" t="s">
        <v>167</v>
      </c>
      <c r="D60" s="85" t="s">
        <v>277</v>
      </c>
      <c r="E60" s="50">
        <v>11.4</v>
      </c>
      <c r="F60" s="51">
        <f t="shared" si="7"/>
        <v>348</v>
      </c>
      <c r="G60" s="52">
        <v>2</v>
      </c>
      <c r="H60" s="52" t="s">
        <v>14</v>
      </c>
      <c r="I60" s="50">
        <v>37</v>
      </c>
      <c r="J60" s="51">
        <f t="shared" si="8"/>
        <v>303</v>
      </c>
      <c r="K60" s="50">
        <v>2.67</v>
      </c>
      <c r="L60" s="51">
        <f t="shared" si="9"/>
        <v>280</v>
      </c>
      <c r="M60" s="53">
        <f t="shared" si="10"/>
        <v>931</v>
      </c>
      <c r="N60" s="59">
        <f t="shared" si="11"/>
        <v>12</v>
      </c>
    </row>
    <row r="61" spans="1:14" ht="17.25" customHeight="1" x14ac:dyDescent="0.2">
      <c r="A61" s="38">
        <f t="shared" si="6"/>
        <v>13</v>
      </c>
      <c r="B61" s="65" t="s">
        <v>220</v>
      </c>
      <c r="C61" s="65" t="s">
        <v>221</v>
      </c>
      <c r="D61" s="85" t="s">
        <v>214</v>
      </c>
      <c r="E61" s="50">
        <v>11.4</v>
      </c>
      <c r="F61" s="51">
        <f t="shared" si="7"/>
        <v>348</v>
      </c>
      <c r="G61" s="52">
        <v>2</v>
      </c>
      <c r="H61" s="52" t="s">
        <v>14</v>
      </c>
      <c r="I61" s="50">
        <v>51</v>
      </c>
      <c r="J61" s="51">
        <f t="shared" si="8"/>
        <v>179</v>
      </c>
      <c r="K61" s="50">
        <v>3</v>
      </c>
      <c r="L61" s="51">
        <f t="shared" si="9"/>
        <v>376</v>
      </c>
      <c r="M61" s="53">
        <f t="shared" si="10"/>
        <v>903</v>
      </c>
      <c r="N61" s="59">
        <f t="shared" si="11"/>
        <v>13</v>
      </c>
    </row>
    <row r="62" spans="1:14" ht="17.25" customHeight="1" x14ac:dyDescent="0.2">
      <c r="A62" s="38">
        <f t="shared" si="6"/>
        <v>14</v>
      </c>
      <c r="B62" s="65" t="s">
        <v>30</v>
      </c>
      <c r="C62" s="65" t="s">
        <v>223</v>
      </c>
      <c r="D62" s="85" t="s">
        <v>277</v>
      </c>
      <c r="E62" s="50">
        <v>11.6</v>
      </c>
      <c r="F62" s="51">
        <f t="shared" si="7"/>
        <v>318</v>
      </c>
      <c r="G62" s="52">
        <v>3</v>
      </c>
      <c r="H62" s="52" t="s">
        <v>14</v>
      </c>
      <c r="I62" s="50">
        <v>4</v>
      </c>
      <c r="J62" s="51">
        <f t="shared" si="8"/>
        <v>94</v>
      </c>
      <c r="K62" s="50">
        <v>3.19</v>
      </c>
      <c r="L62" s="51">
        <f t="shared" si="9"/>
        <v>434</v>
      </c>
      <c r="M62" s="53">
        <f t="shared" si="10"/>
        <v>846</v>
      </c>
      <c r="N62" s="59">
        <f t="shared" si="11"/>
        <v>14</v>
      </c>
    </row>
    <row r="63" spans="1:14" ht="17.25" customHeight="1" x14ac:dyDescent="0.2">
      <c r="A63" s="38">
        <f t="shared" si="6"/>
        <v>15</v>
      </c>
      <c r="B63" s="65" t="s">
        <v>24</v>
      </c>
      <c r="C63" s="65" t="s">
        <v>104</v>
      </c>
      <c r="D63" s="85" t="s">
        <v>214</v>
      </c>
      <c r="E63" s="50">
        <v>10.3</v>
      </c>
      <c r="F63" s="51">
        <f t="shared" si="7"/>
        <v>541</v>
      </c>
      <c r="G63" s="52"/>
      <c r="H63" s="52" t="s">
        <v>14</v>
      </c>
      <c r="I63" s="50"/>
      <c r="J63" s="51">
        <f t="shared" si="8"/>
        <v>0</v>
      </c>
      <c r="K63" s="50">
        <v>2.73</v>
      </c>
      <c r="L63" s="51">
        <f t="shared" si="9"/>
        <v>297</v>
      </c>
      <c r="M63" s="53">
        <f t="shared" si="10"/>
        <v>838</v>
      </c>
      <c r="N63" s="59">
        <f t="shared" si="11"/>
        <v>15</v>
      </c>
    </row>
    <row r="64" spans="1:14" ht="17.25" customHeight="1" x14ac:dyDescent="0.2">
      <c r="A64" s="38">
        <f t="shared" si="6"/>
        <v>16</v>
      </c>
      <c r="B64" s="65" t="s">
        <v>150</v>
      </c>
      <c r="C64" s="65" t="s">
        <v>189</v>
      </c>
      <c r="D64" s="85" t="s">
        <v>213</v>
      </c>
      <c r="E64" s="50">
        <v>12</v>
      </c>
      <c r="F64" s="51">
        <f t="shared" si="7"/>
        <v>263</v>
      </c>
      <c r="G64" s="52">
        <v>2</v>
      </c>
      <c r="H64" s="52" t="s">
        <v>14</v>
      </c>
      <c r="I64" s="50">
        <v>44</v>
      </c>
      <c r="J64" s="51">
        <f t="shared" si="8"/>
        <v>237</v>
      </c>
      <c r="K64" s="50">
        <v>2.85</v>
      </c>
      <c r="L64" s="51">
        <f t="shared" si="9"/>
        <v>331</v>
      </c>
      <c r="M64" s="53">
        <f t="shared" si="10"/>
        <v>831</v>
      </c>
      <c r="N64" s="59">
        <f t="shared" si="11"/>
        <v>16</v>
      </c>
    </row>
    <row r="65" spans="1:14" ht="17.25" customHeight="1" x14ac:dyDescent="0.2">
      <c r="A65" s="38">
        <f t="shared" si="6"/>
        <v>17</v>
      </c>
      <c r="B65" s="65" t="s">
        <v>166</v>
      </c>
      <c r="C65" s="65" t="s">
        <v>219</v>
      </c>
      <c r="D65" s="85" t="s">
        <v>214</v>
      </c>
      <c r="E65" s="50">
        <v>11.1</v>
      </c>
      <c r="F65" s="51">
        <f t="shared" si="7"/>
        <v>395</v>
      </c>
      <c r="G65" s="52">
        <v>2</v>
      </c>
      <c r="H65" s="52" t="s">
        <v>14</v>
      </c>
      <c r="I65" s="50">
        <v>41</v>
      </c>
      <c r="J65" s="51">
        <f t="shared" si="8"/>
        <v>264</v>
      </c>
      <c r="K65" s="50">
        <v>2.14</v>
      </c>
      <c r="L65" s="51">
        <f t="shared" si="9"/>
        <v>146</v>
      </c>
      <c r="M65" s="53">
        <f t="shared" si="10"/>
        <v>805</v>
      </c>
      <c r="N65" s="59">
        <f t="shared" si="11"/>
        <v>17</v>
      </c>
    </row>
    <row r="66" spans="1:14" ht="17.25" customHeight="1" x14ac:dyDescent="0.2">
      <c r="A66" s="38">
        <f t="shared" si="6"/>
        <v>18</v>
      </c>
      <c r="B66" s="65" t="s">
        <v>74</v>
      </c>
      <c r="C66" s="65" t="s">
        <v>190</v>
      </c>
      <c r="D66" s="85" t="s">
        <v>213</v>
      </c>
      <c r="E66" s="50">
        <v>11</v>
      </c>
      <c r="F66" s="51">
        <f t="shared" si="7"/>
        <v>412</v>
      </c>
      <c r="G66" s="52">
        <v>2</v>
      </c>
      <c r="H66" s="52" t="s">
        <v>14</v>
      </c>
      <c r="I66" s="50">
        <v>59</v>
      </c>
      <c r="J66" s="51">
        <f t="shared" si="8"/>
        <v>123</v>
      </c>
      <c r="K66" s="50">
        <v>2.4300000000000002</v>
      </c>
      <c r="L66" s="51">
        <f t="shared" si="9"/>
        <v>216</v>
      </c>
      <c r="M66" s="53">
        <f t="shared" si="10"/>
        <v>751</v>
      </c>
      <c r="N66" s="59">
        <f t="shared" si="11"/>
        <v>18</v>
      </c>
    </row>
    <row r="67" spans="1:14" ht="17.25" customHeight="1" x14ac:dyDescent="0.2">
      <c r="A67" s="38">
        <f t="shared" si="6"/>
        <v>19</v>
      </c>
      <c r="B67" s="65" t="s">
        <v>193</v>
      </c>
      <c r="C67" s="65" t="s">
        <v>119</v>
      </c>
      <c r="D67" s="85" t="s">
        <v>213</v>
      </c>
      <c r="E67" s="50">
        <v>11.4</v>
      </c>
      <c r="F67" s="51">
        <f t="shared" si="7"/>
        <v>348</v>
      </c>
      <c r="G67" s="52">
        <v>2</v>
      </c>
      <c r="H67" s="52" t="s">
        <v>14</v>
      </c>
      <c r="I67" s="50">
        <v>48</v>
      </c>
      <c r="J67" s="51">
        <f t="shared" si="8"/>
        <v>203</v>
      </c>
      <c r="K67" s="50">
        <v>2.2799999999999998</v>
      </c>
      <c r="L67" s="51">
        <f t="shared" si="9"/>
        <v>179</v>
      </c>
      <c r="M67" s="53">
        <f t="shared" si="10"/>
        <v>730</v>
      </c>
      <c r="N67" s="59">
        <f t="shared" si="11"/>
        <v>19</v>
      </c>
    </row>
    <row r="68" spans="1:14" ht="17.25" customHeight="1" x14ac:dyDescent="0.2">
      <c r="A68" s="38">
        <f t="shared" si="6"/>
        <v>20</v>
      </c>
      <c r="B68" s="65" t="s">
        <v>77</v>
      </c>
      <c r="C68" s="65" t="s">
        <v>191</v>
      </c>
      <c r="D68" s="85" t="s">
        <v>213</v>
      </c>
      <c r="E68" s="50">
        <v>11.8</v>
      </c>
      <c r="F68" s="51">
        <f t="shared" si="7"/>
        <v>290</v>
      </c>
      <c r="G68" s="52">
        <v>3</v>
      </c>
      <c r="H68" s="52" t="s">
        <v>14</v>
      </c>
      <c r="I68" s="50">
        <v>0</v>
      </c>
      <c r="J68" s="51">
        <f t="shared" si="8"/>
        <v>117</v>
      </c>
      <c r="K68" s="50">
        <v>2.72</v>
      </c>
      <c r="L68" s="51">
        <f t="shared" si="9"/>
        <v>294</v>
      </c>
      <c r="M68" s="53">
        <f t="shared" si="10"/>
        <v>701</v>
      </c>
      <c r="N68" s="59">
        <f t="shared" si="11"/>
        <v>20</v>
      </c>
    </row>
    <row r="69" spans="1:14" ht="17.25" customHeight="1" x14ac:dyDescent="0.2">
      <c r="A69" s="38">
        <f t="shared" si="6"/>
        <v>21</v>
      </c>
      <c r="B69" s="65" t="s">
        <v>181</v>
      </c>
      <c r="C69" s="65" t="s">
        <v>174</v>
      </c>
      <c r="D69" s="85" t="s">
        <v>212</v>
      </c>
      <c r="E69" s="50">
        <v>12</v>
      </c>
      <c r="F69" s="51">
        <f t="shared" si="7"/>
        <v>263</v>
      </c>
      <c r="G69" s="52">
        <v>2</v>
      </c>
      <c r="H69" s="52" t="s">
        <v>14</v>
      </c>
      <c r="I69" s="50">
        <v>52</v>
      </c>
      <c r="J69" s="51">
        <f t="shared" si="8"/>
        <v>172</v>
      </c>
      <c r="K69" s="50">
        <v>2.37</v>
      </c>
      <c r="L69" s="51">
        <f t="shared" si="9"/>
        <v>201</v>
      </c>
      <c r="M69" s="53">
        <f t="shared" si="10"/>
        <v>636</v>
      </c>
      <c r="N69" s="59">
        <f t="shared" si="11"/>
        <v>21</v>
      </c>
    </row>
    <row r="70" spans="1:14" ht="17.25" customHeight="1" x14ac:dyDescent="0.2">
      <c r="A70" s="38">
        <f t="shared" si="6"/>
        <v>22</v>
      </c>
      <c r="B70" s="65" t="s">
        <v>93</v>
      </c>
      <c r="C70" s="65" t="s">
        <v>182</v>
      </c>
      <c r="D70" s="85" t="s">
        <v>212</v>
      </c>
      <c r="E70" s="50">
        <v>12.5</v>
      </c>
      <c r="F70" s="51">
        <f t="shared" si="7"/>
        <v>203</v>
      </c>
      <c r="G70" s="52">
        <v>2</v>
      </c>
      <c r="H70" s="52" t="s">
        <v>14</v>
      </c>
      <c r="I70" s="50">
        <v>53</v>
      </c>
      <c r="J70" s="51">
        <f t="shared" si="8"/>
        <v>164</v>
      </c>
      <c r="K70" s="50">
        <v>2.5099999999999998</v>
      </c>
      <c r="L70" s="51">
        <f t="shared" si="9"/>
        <v>237</v>
      </c>
      <c r="M70" s="53">
        <f t="shared" si="10"/>
        <v>604</v>
      </c>
      <c r="N70" s="59">
        <f t="shared" si="11"/>
        <v>22</v>
      </c>
    </row>
    <row r="71" spans="1:14" ht="17.25" customHeight="1" x14ac:dyDescent="0.2">
      <c r="A71" s="38">
        <f t="shared" si="6"/>
        <v>23</v>
      </c>
      <c r="B71" s="65" t="s">
        <v>90</v>
      </c>
      <c r="C71" s="65" t="s">
        <v>188</v>
      </c>
      <c r="D71" s="85" t="s">
        <v>213</v>
      </c>
      <c r="E71" s="50">
        <v>10.199999999999999</v>
      </c>
      <c r="F71" s="51">
        <f t="shared" si="7"/>
        <v>561</v>
      </c>
      <c r="G71" s="52"/>
      <c r="H71" s="52" t="s">
        <v>14</v>
      </c>
      <c r="I71" s="50"/>
      <c r="J71" s="51">
        <f t="shared" si="8"/>
        <v>0</v>
      </c>
      <c r="K71" s="50"/>
      <c r="L71" s="51">
        <f t="shared" si="9"/>
        <v>0</v>
      </c>
      <c r="M71" s="53">
        <f t="shared" si="10"/>
        <v>561</v>
      </c>
      <c r="N71" s="59">
        <f t="shared" si="11"/>
        <v>23</v>
      </c>
    </row>
    <row r="72" spans="1:14" ht="17.25" customHeight="1" x14ac:dyDescent="0.2">
      <c r="A72" s="38">
        <f t="shared" si="6"/>
        <v>24</v>
      </c>
      <c r="B72" s="65" t="s">
        <v>98</v>
      </c>
      <c r="C72" s="65" t="s">
        <v>217</v>
      </c>
      <c r="D72" s="85" t="s">
        <v>214</v>
      </c>
      <c r="E72" s="50">
        <v>12</v>
      </c>
      <c r="F72" s="51">
        <f t="shared" si="7"/>
        <v>263</v>
      </c>
      <c r="G72" s="52">
        <v>3</v>
      </c>
      <c r="H72" s="52" t="s">
        <v>14</v>
      </c>
      <c r="I72" s="50">
        <v>14</v>
      </c>
      <c r="J72" s="51">
        <f t="shared" si="8"/>
        <v>48</v>
      </c>
      <c r="K72" s="50">
        <v>2.16</v>
      </c>
      <c r="L72" s="51">
        <f t="shared" si="9"/>
        <v>150</v>
      </c>
      <c r="M72" s="53">
        <f t="shared" si="10"/>
        <v>461</v>
      </c>
      <c r="N72" s="59">
        <f t="shared" si="11"/>
        <v>24</v>
      </c>
    </row>
    <row r="73" spans="1:14" ht="17.25" customHeight="1" x14ac:dyDescent="0.2">
      <c r="A73" s="38">
        <f t="shared" si="6"/>
        <v>25</v>
      </c>
      <c r="B73" s="65" t="s">
        <v>176</v>
      </c>
      <c r="C73" s="65" t="s">
        <v>177</v>
      </c>
      <c r="D73" s="85" t="s">
        <v>212</v>
      </c>
      <c r="E73" s="50">
        <v>12.7</v>
      </c>
      <c r="F73" s="51">
        <f t="shared" si="7"/>
        <v>182</v>
      </c>
      <c r="G73" s="52"/>
      <c r="H73" s="52" t="s">
        <v>14</v>
      </c>
      <c r="I73" s="50"/>
      <c r="J73" s="51">
        <f t="shared" si="8"/>
        <v>0</v>
      </c>
      <c r="K73" s="50">
        <v>2.62</v>
      </c>
      <c r="L73" s="51">
        <f t="shared" si="9"/>
        <v>267</v>
      </c>
      <c r="M73" s="53">
        <f t="shared" si="10"/>
        <v>449</v>
      </c>
      <c r="N73" s="59">
        <f t="shared" si="11"/>
        <v>25</v>
      </c>
    </row>
    <row r="74" spans="1:14" ht="17.25" customHeight="1" x14ac:dyDescent="0.2">
      <c r="A74" s="38">
        <f t="shared" si="6"/>
        <v>26</v>
      </c>
      <c r="B74" s="65" t="s">
        <v>178</v>
      </c>
      <c r="C74" s="65" t="s">
        <v>179</v>
      </c>
      <c r="D74" s="85" t="s">
        <v>212</v>
      </c>
      <c r="E74" s="50">
        <v>13.1</v>
      </c>
      <c r="F74" s="51">
        <f t="shared" si="7"/>
        <v>143</v>
      </c>
      <c r="G74" s="52">
        <v>3</v>
      </c>
      <c r="H74" s="52" t="s">
        <v>14</v>
      </c>
      <c r="I74" s="50">
        <v>34</v>
      </c>
      <c r="J74" s="51">
        <f t="shared" si="8"/>
        <v>2</v>
      </c>
      <c r="K74" s="50">
        <v>2.17</v>
      </c>
      <c r="L74" s="51">
        <f t="shared" si="9"/>
        <v>152</v>
      </c>
      <c r="M74" s="53">
        <f t="shared" si="10"/>
        <v>297</v>
      </c>
      <c r="N74" s="59">
        <f t="shared" si="11"/>
        <v>26</v>
      </c>
    </row>
    <row r="75" spans="1:14" ht="17.25" customHeight="1" x14ac:dyDescent="0.2">
      <c r="A75" s="38">
        <f t="shared" si="6"/>
        <v>27</v>
      </c>
      <c r="B75" s="65" t="s">
        <v>55</v>
      </c>
      <c r="C75" s="65" t="s">
        <v>180</v>
      </c>
      <c r="D75" s="85" t="s">
        <v>212</v>
      </c>
      <c r="E75" s="50">
        <v>16.8</v>
      </c>
      <c r="F75" s="51">
        <f t="shared" si="7"/>
        <v>0</v>
      </c>
      <c r="G75" s="52">
        <v>3</v>
      </c>
      <c r="H75" s="52" t="s">
        <v>14</v>
      </c>
      <c r="I75" s="50">
        <v>38</v>
      </c>
      <c r="J75" s="51">
        <f t="shared" si="8"/>
        <v>0</v>
      </c>
      <c r="K75" s="50">
        <v>1.57</v>
      </c>
      <c r="L75" s="51">
        <f t="shared" si="9"/>
        <v>34</v>
      </c>
      <c r="M75" s="53">
        <f t="shared" si="10"/>
        <v>34</v>
      </c>
      <c r="N75" s="59">
        <f t="shared" si="11"/>
        <v>27</v>
      </c>
    </row>
  </sheetData>
  <sortState ref="B9:N40">
    <sortCondition ref="N9:N40"/>
  </sortState>
  <mergeCells count="2">
    <mergeCell ref="G8:I8"/>
    <mergeCell ref="G48:I48"/>
  </mergeCells>
  <phoneticPr fontId="9" type="noConversion"/>
  <pageMargins left="0.75" right="0.75" top="1" bottom="1" header="0" footer="0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topLeftCell="A43" workbookViewId="0">
      <selection activeCell="A41" sqref="A41:N43"/>
    </sheetView>
  </sheetViews>
  <sheetFormatPr defaultRowHeight="17.25" customHeight="1" x14ac:dyDescent="0.2"/>
  <cols>
    <col min="1" max="1" width="4.5703125" style="7" customWidth="1"/>
    <col min="2" max="2" width="15.7109375" style="7" bestFit="1" customWidth="1"/>
    <col min="3" max="3" width="10.5703125" style="7" customWidth="1"/>
    <col min="4" max="4" width="7.42578125" style="3" customWidth="1"/>
    <col min="5" max="5" width="6.7109375" style="4" customWidth="1"/>
    <col min="6" max="6" width="8" style="4" customWidth="1"/>
    <col min="7" max="7" width="6.7109375" style="4" customWidth="1"/>
    <col min="8" max="8" width="2.7109375" style="4" customWidth="1"/>
    <col min="9" max="12" width="6.7109375" style="4" customWidth="1"/>
    <col min="13" max="13" width="6.7109375" style="6" customWidth="1"/>
    <col min="14" max="14" width="8.7109375" style="6" customWidth="1"/>
    <col min="15" max="16384" width="9.140625" style="7"/>
  </cols>
  <sheetData>
    <row r="1" spans="1:25" ht="17.25" customHeight="1" x14ac:dyDescent="0.25">
      <c r="A1" s="1" t="s">
        <v>259</v>
      </c>
      <c r="B1" s="1"/>
      <c r="C1" s="2"/>
    </row>
    <row r="2" spans="1:25" ht="17.25" customHeight="1" x14ac:dyDescent="0.2">
      <c r="A2" s="8" t="s">
        <v>12</v>
      </c>
      <c r="B2" s="8"/>
      <c r="C2" s="9"/>
      <c r="D2" s="10"/>
    </row>
    <row r="3" spans="1:25" ht="17.25" customHeight="1" x14ac:dyDescent="0.2">
      <c r="A3" s="11"/>
      <c r="B3" s="11"/>
      <c r="D3" s="10"/>
    </row>
    <row r="4" spans="1:25" ht="17.25" customHeight="1" x14ac:dyDescent="0.2">
      <c r="A4" s="11"/>
      <c r="B4" s="11"/>
      <c r="C4" s="10"/>
      <c r="D4" s="10"/>
      <c r="I4" s="5"/>
      <c r="J4" s="5"/>
      <c r="K4" s="5"/>
      <c r="L4" s="5"/>
    </row>
    <row r="5" spans="1:25" s="14" customFormat="1" ht="17.25" customHeight="1" x14ac:dyDescent="0.25">
      <c r="A5" s="12" t="s">
        <v>0</v>
      </c>
      <c r="B5" s="12"/>
      <c r="C5" s="13"/>
      <c r="E5" s="12" t="s">
        <v>8</v>
      </c>
      <c r="G5" s="14" t="s">
        <v>19</v>
      </c>
      <c r="I5" s="15"/>
      <c r="J5" s="15"/>
      <c r="K5" s="15"/>
      <c r="L5" s="12" t="s">
        <v>1</v>
      </c>
      <c r="M5" s="16"/>
      <c r="N5" s="16"/>
    </row>
    <row r="6" spans="1:25" ht="17.25" customHeight="1" x14ac:dyDescent="0.2">
      <c r="A6" s="17"/>
      <c r="B6" s="17"/>
      <c r="C6" s="18"/>
      <c r="D6" s="10"/>
      <c r="I6" s="5"/>
      <c r="J6" s="5"/>
      <c r="K6" s="5"/>
      <c r="L6" s="5"/>
    </row>
    <row r="7" spans="1:25" ht="17.25" customHeight="1" thickBot="1" x14ac:dyDescent="0.25">
      <c r="A7" s="19"/>
      <c r="B7" s="19"/>
      <c r="C7" s="3"/>
    </row>
    <row r="8" spans="1:25" s="20" customFormat="1" ht="17.25" customHeight="1" thickTop="1" x14ac:dyDescent="0.15">
      <c r="A8" s="31" t="s">
        <v>2</v>
      </c>
      <c r="B8" s="33" t="s">
        <v>22</v>
      </c>
      <c r="C8" s="32" t="s">
        <v>23</v>
      </c>
      <c r="D8" s="32" t="s">
        <v>10</v>
      </c>
      <c r="E8" s="30" t="s">
        <v>9</v>
      </c>
      <c r="F8" s="27" t="s">
        <v>3</v>
      </c>
      <c r="G8" s="77" t="s">
        <v>13</v>
      </c>
      <c r="H8" s="78"/>
      <c r="I8" s="79"/>
      <c r="J8" s="27" t="s">
        <v>3</v>
      </c>
      <c r="K8" s="30" t="s">
        <v>18</v>
      </c>
      <c r="L8" s="27" t="s">
        <v>3</v>
      </c>
      <c r="M8" s="28" t="s">
        <v>6</v>
      </c>
      <c r="N8" s="29" t="s">
        <v>7</v>
      </c>
    </row>
    <row r="9" spans="1:25" ht="17.25" customHeight="1" x14ac:dyDescent="0.2">
      <c r="A9" s="87">
        <f>ROW(A1)</f>
        <v>1</v>
      </c>
      <c r="B9" s="81" t="s">
        <v>137</v>
      </c>
      <c r="C9" s="81" t="s">
        <v>91</v>
      </c>
      <c r="D9" s="81" t="s">
        <v>244</v>
      </c>
      <c r="E9" s="42">
        <v>8.4</v>
      </c>
      <c r="F9" s="43">
        <f t="shared" ref="F9:F26" si="0">IF(E9&lt;&gt;0,INT(4.30895*(16.1-E9)^2.5),0)</f>
        <v>708</v>
      </c>
      <c r="G9" s="44">
        <v>2</v>
      </c>
      <c r="H9" s="44" t="s">
        <v>14</v>
      </c>
      <c r="I9" s="42">
        <v>1</v>
      </c>
      <c r="J9" s="43">
        <f t="shared" ref="J9:J26" si="1">IF(G9+I9&lt;&gt;0,INT(0.046375*(210.33-((G9*60)+I9))^2.1),0)</f>
        <v>579</v>
      </c>
      <c r="K9" s="42">
        <v>1.3</v>
      </c>
      <c r="L9" s="43">
        <f t="shared" ref="L9:L26" si="2">IF(K9&lt;&gt;0,INT(1.5465*((K9*100)-75)^1.49),0)</f>
        <v>606</v>
      </c>
      <c r="M9" s="45">
        <f t="shared" ref="M9:M26" si="3">SUM(F9+J9+L9)</f>
        <v>1893</v>
      </c>
      <c r="N9" s="46">
        <f t="shared" ref="N9:N26" si="4">RANK(M9,$M$9:$M$26,0)</f>
        <v>1</v>
      </c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1:25" ht="17.25" customHeight="1" x14ac:dyDescent="0.2">
      <c r="A10" s="87">
        <f t="shared" ref="A10:A26" si="5">ROW(A2)</f>
        <v>2</v>
      </c>
      <c r="B10" s="81" t="s">
        <v>105</v>
      </c>
      <c r="C10" s="81" t="s">
        <v>126</v>
      </c>
      <c r="D10" s="81" t="s">
        <v>243</v>
      </c>
      <c r="E10" s="42">
        <v>9.1999999999999993</v>
      </c>
      <c r="F10" s="43">
        <f t="shared" si="0"/>
        <v>538</v>
      </c>
      <c r="G10" s="44">
        <v>1</v>
      </c>
      <c r="H10" s="44" t="s">
        <v>14</v>
      </c>
      <c r="I10" s="42">
        <v>58</v>
      </c>
      <c r="J10" s="43">
        <f t="shared" si="1"/>
        <v>621</v>
      </c>
      <c r="K10" s="42">
        <v>1.1499999999999999</v>
      </c>
      <c r="L10" s="43">
        <f t="shared" si="2"/>
        <v>377</v>
      </c>
      <c r="M10" s="45">
        <f t="shared" si="3"/>
        <v>1536</v>
      </c>
      <c r="N10" s="46">
        <f t="shared" si="4"/>
        <v>2</v>
      </c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spans="1:25" ht="17.25" customHeight="1" x14ac:dyDescent="0.2">
      <c r="A11" s="87">
        <f t="shared" si="5"/>
        <v>3</v>
      </c>
      <c r="B11" s="81" t="s">
        <v>233</v>
      </c>
      <c r="C11" s="81" t="s">
        <v>84</v>
      </c>
      <c r="D11" s="81" t="s">
        <v>244</v>
      </c>
      <c r="E11" s="42">
        <v>9.4</v>
      </c>
      <c r="F11" s="43">
        <f t="shared" si="0"/>
        <v>500</v>
      </c>
      <c r="G11" s="44">
        <v>2</v>
      </c>
      <c r="H11" s="44" t="s">
        <v>14</v>
      </c>
      <c r="I11" s="42">
        <v>12</v>
      </c>
      <c r="J11" s="43">
        <f t="shared" si="1"/>
        <v>440</v>
      </c>
      <c r="K11" s="42">
        <v>1.2</v>
      </c>
      <c r="L11" s="43">
        <f t="shared" si="2"/>
        <v>449</v>
      </c>
      <c r="M11" s="45">
        <f t="shared" si="3"/>
        <v>1389</v>
      </c>
      <c r="N11" s="46">
        <f t="shared" si="4"/>
        <v>3</v>
      </c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1:25" ht="17.25" customHeight="1" x14ac:dyDescent="0.2">
      <c r="A12" s="86">
        <f t="shared" si="5"/>
        <v>4</v>
      </c>
      <c r="B12" s="85" t="s">
        <v>51</v>
      </c>
      <c r="C12" s="85" t="s">
        <v>235</v>
      </c>
      <c r="D12" s="85" t="s">
        <v>244</v>
      </c>
      <c r="E12" s="50">
        <v>8.8000000000000007</v>
      </c>
      <c r="F12" s="51">
        <f t="shared" si="0"/>
        <v>620</v>
      </c>
      <c r="G12" s="52"/>
      <c r="H12" s="52" t="s">
        <v>14</v>
      </c>
      <c r="I12" s="50"/>
      <c r="J12" s="51">
        <f t="shared" si="1"/>
        <v>0</v>
      </c>
      <c r="K12" s="50">
        <v>1.35</v>
      </c>
      <c r="L12" s="51">
        <f t="shared" si="2"/>
        <v>689</v>
      </c>
      <c r="M12" s="53">
        <f t="shared" si="3"/>
        <v>1309</v>
      </c>
      <c r="N12" s="59">
        <f t="shared" si="4"/>
        <v>4</v>
      </c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spans="1:25" ht="17.25" customHeight="1" x14ac:dyDescent="0.2">
      <c r="A13" s="86">
        <f t="shared" si="5"/>
        <v>5</v>
      </c>
      <c r="B13" s="85" t="s">
        <v>135</v>
      </c>
      <c r="C13" s="85" t="s">
        <v>87</v>
      </c>
      <c r="D13" s="85" t="s">
        <v>244</v>
      </c>
      <c r="E13" s="50">
        <v>8.9</v>
      </c>
      <c r="F13" s="51">
        <f t="shared" si="0"/>
        <v>599</v>
      </c>
      <c r="G13" s="52"/>
      <c r="H13" s="52" t="s">
        <v>14</v>
      </c>
      <c r="I13" s="50"/>
      <c r="J13" s="51">
        <f t="shared" si="1"/>
        <v>0</v>
      </c>
      <c r="K13" s="50">
        <v>1.3</v>
      </c>
      <c r="L13" s="51">
        <f t="shared" si="2"/>
        <v>606</v>
      </c>
      <c r="M13" s="53">
        <f t="shared" si="3"/>
        <v>1205</v>
      </c>
      <c r="N13" s="59">
        <f t="shared" si="4"/>
        <v>5</v>
      </c>
      <c r="P13" s="20"/>
      <c r="Q13" s="20"/>
      <c r="R13" s="20"/>
      <c r="S13" s="20"/>
      <c r="T13" s="20"/>
      <c r="U13" s="20"/>
      <c r="V13" s="20"/>
      <c r="W13" s="20"/>
      <c r="X13" s="20"/>
      <c r="Y13" s="20"/>
    </row>
    <row r="14" spans="1:25" ht="17.25" customHeight="1" x14ac:dyDescent="0.2">
      <c r="A14" s="86">
        <f t="shared" si="5"/>
        <v>6</v>
      </c>
      <c r="B14" s="85" t="s">
        <v>198</v>
      </c>
      <c r="C14" s="85" t="s">
        <v>234</v>
      </c>
      <c r="D14" s="85" t="s">
        <v>244</v>
      </c>
      <c r="E14" s="50">
        <v>10.4</v>
      </c>
      <c r="F14" s="51">
        <f t="shared" si="0"/>
        <v>334</v>
      </c>
      <c r="G14" s="52">
        <v>2</v>
      </c>
      <c r="H14" s="52" t="s">
        <v>14</v>
      </c>
      <c r="I14" s="50">
        <v>15</v>
      </c>
      <c r="J14" s="51">
        <f t="shared" si="1"/>
        <v>405</v>
      </c>
      <c r="K14" s="50">
        <v>1.05</v>
      </c>
      <c r="L14" s="51">
        <f t="shared" si="2"/>
        <v>245</v>
      </c>
      <c r="M14" s="53">
        <f t="shared" si="3"/>
        <v>984</v>
      </c>
      <c r="N14" s="59">
        <f t="shared" si="4"/>
        <v>6</v>
      </c>
      <c r="P14" s="20"/>
      <c r="Q14" s="20"/>
      <c r="R14" s="20"/>
      <c r="S14" s="20"/>
      <c r="T14" s="20"/>
      <c r="U14" s="20"/>
      <c r="V14" s="20"/>
      <c r="W14" s="20"/>
      <c r="X14" s="20"/>
      <c r="Y14" s="20"/>
    </row>
    <row r="15" spans="1:25" ht="17.25" customHeight="1" x14ac:dyDescent="0.2">
      <c r="A15" s="86">
        <f t="shared" si="5"/>
        <v>7</v>
      </c>
      <c r="B15" s="85" t="s">
        <v>198</v>
      </c>
      <c r="C15" s="85" t="s">
        <v>211</v>
      </c>
      <c r="D15" s="85" t="s">
        <v>243</v>
      </c>
      <c r="E15" s="50">
        <v>10.3</v>
      </c>
      <c r="F15" s="51">
        <f t="shared" si="0"/>
        <v>349</v>
      </c>
      <c r="G15" s="52">
        <v>2</v>
      </c>
      <c r="H15" s="52" t="s">
        <v>14</v>
      </c>
      <c r="I15" s="50">
        <v>31</v>
      </c>
      <c r="J15" s="51">
        <f t="shared" si="1"/>
        <v>245</v>
      </c>
      <c r="K15" s="50">
        <v>1.1499999999999999</v>
      </c>
      <c r="L15" s="51">
        <f t="shared" si="2"/>
        <v>377</v>
      </c>
      <c r="M15" s="53">
        <f t="shared" si="3"/>
        <v>971</v>
      </c>
      <c r="N15" s="59">
        <f t="shared" si="4"/>
        <v>7</v>
      </c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1:25" ht="17.25" customHeight="1" x14ac:dyDescent="0.2">
      <c r="A16" s="86">
        <f t="shared" si="5"/>
        <v>8</v>
      </c>
      <c r="B16" s="85" t="s">
        <v>231</v>
      </c>
      <c r="C16" s="85" t="s">
        <v>232</v>
      </c>
      <c r="D16" s="85" t="s">
        <v>244</v>
      </c>
      <c r="E16" s="50">
        <v>9.3000000000000007</v>
      </c>
      <c r="F16" s="51">
        <f t="shared" si="0"/>
        <v>519</v>
      </c>
      <c r="G16" s="52"/>
      <c r="H16" s="52" t="s">
        <v>14</v>
      </c>
      <c r="I16" s="50"/>
      <c r="J16" s="51">
        <f t="shared" si="1"/>
        <v>0</v>
      </c>
      <c r="K16" s="50">
        <v>1.2</v>
      </c>
      <c r="L16" s="51">
        <f t="shared" si="2"/>
        <v>449</v>
      </c>
      <c r="M16" s="53">
        <f t="shared" si="3"/>
        <v>968</v>
      </c>
      <c r="N16" s="59">
        <f t="shared" si="4"/>
        <v>8</v>
      </c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pans="1:25" ht="17.25" customHeight="1" x14ac:dyDescent="0.2">
      <c r="A17" s="86">
        <f t="shared" si="5"/>
        <v>9</v>
      </c>
      <c r="B17" s="85" t="s">
        <v>198</v>
      </c>
      <c r="C17" s="85" t="s">
        <v>138</v>
      </c>
      <c r="D17" s="85" t="s">
        <v>244</v>
      </c>
      <c r="E17" s="50">
        <v>9.6999999999999993</v>
      </c>
      <c r="F17" s="51">
        <f t="shared" si="0"/>
        <v>446</v>
      </c>
      <c r="G17" s="52">
        <v>2</v>
      </c>
      <c r="H17" s="52" t="s">
        <v>14</v>
      </c>
      <c r="I17" s="50">
        <v>22</v>
      </c>
      <c r="J17" s="51">
        <f t="shared" si="1"/>
        <v>330</v>
      </c>
      <c r="K17" s="50">
        <v>1</v>
      </c>
      <c r="L17" s="51">
        <f t="shared" si="2"/>
        <v>187</v>
      </c>
      <c r="M17" s="53">
        <f t="shared" si="3"/>
        <v>963</v>
      </c>
      <c r="N17" s="59">
        <f t="shared" si="4"/>
        <v>9</v>
      </c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spans="1:25" ht="17.25" customHeight="1" x14ac:dyDescent="0.2">
      <c r="A18" s="86">
        <f t="shared" si="5"/>
        <v>10</v>
      </c>
      <c r="B18" s="85" t="s">
        <v>201</v>
      </c>
      <c r="C18" s="85" t="s">
        <v>91</v>
      </c>
      <c r="D18" s="85" t="s">
        <v>244</v>
      </c>
      <c r="E18" s="50">
        <v>10.6</v>
      </c>
      <c r="F18" s="51">
        <f t="shared" si="0"/>
        <v>305</v>
      </c>
      <c r="G18" s="52">
        <v>2</v>
      </c>
      <c r="H18" s="52" t="s">
        <v>14</v>
      </c>
      <c r="I18" s="50">
        <v>24</v>
      </c>
      <c r="J18" s="51">
        <f t="shared" si="1"/>
        <v>310</v>
      </c>
      <c r="K18" s="50">
        <v>1.1000000000000001</v>
      </c>
      <c r="L18" s="51">
        <f t="shared" si="2"/>
        <v>309</v>
      </c>
      <c r="M18" s="53">
        <f t="shared" si="3"/>
        <v>924</v>
      </c>
      <c r="N18" s="59">
        <f t="shared" si="4"/>
        <v>10</v>
      </c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spans="1:25" ht="17.25" customHeight="1" x14ac:dyDescent="0.2">
      <c r="A19" s="86">
        <f t="shared" si="5"/>
        <v>11</v>
      </c>
      <c r="B19" s="85" t="s">
        <v>30</v>
      </c>
      <c r="C19" s="85" t="s">
        <v>127</v>
      </c>
      <c r="D19" s="85" t="s">
        <v>243</v>
      </c>
      <c r="E19" s="50">
        <v>9.9</v>
      </c>
      <c r="F19" s="51">
        <f t="shared" si="0"/>
        <v>412</v>
      </c>
      <c r="G19" s="52">
        <v>2</v>
      </c>
      <c r="H19" s="52" t="s">
        <v>14</v>
      </c>
      <c r="I19" s="50">
        <v>37</v>
      </c>
      <c r="J19" s="51">
        <f t="shared" si="1"/>
        <v>196</v>
      </c>
      <c r="K19" s="50">
        <v>1.05</v>
      </c>
      <c r="L19" s="51">
        <f t="shared" si="2"/>
        <v>245</v>
      </c>
      <c r="M19" s="53">
        <f t="shared" si="3"/>
        <v>853</v>
      </c>
      <c r="N19" s="59">
        <f t="shared" si="4"/>
        <v>11</v>
      </c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0" spans="1:25" ht="17.25" customHeight="1" x14ac:dyDescent="0.2">
      <c r="A20" s="86">
        <f t="shared" si="5"/>
        <v>12</v>
      </c>
      <c r="B20" s="85" t="s">
        <v>176</v>
      </c>
      <c r="C20" s="85" t="s">
        <v>62</v>
      </c>
      <c r="D20" s="85" t="s">
        <v>243</v>
      </c>
      <c r="E20" s="50">
        <v>10.6</v>
      </c>
      <c r="F20" s="51">
        <f t="shared" si="0"/>
        <v>305</v>
      </c>
      <c r="G20" s="52">
        <v>2</v>
      </c>
      <c r="H20" s="52" t="s">
        <v>14</v>
      </c>
      <c r="I20" s="50">
        <v>45</v>
      </c>
      <c r="J20" s="51">
        <f t="shared" si="1"/>
        <v>139</v>
      </c>
      <c r="K20" s="50">
        <v>1</v>
      </c>
      <c r="L20" s="51">
        <f t="shared" si="2"/>
        <v>187</v>
      </c>
      <c r="M20" s="53">
        <f t="shared" si="3"/>
        <v>631</v>
      </c>
      <c r="N20" s="59">
        <f t="shared" si="4"/>
        <v>12</v>
      </c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spans="1:25" ht="17.25" customHeight="1" x14ac:dyDescent="0.2">
      <c r="A21" s="86">
        <f t="shared" si="5"/>
        <v>13</v>
      </c>
      <c r="B21" s="85" t="s">
        <v>209</v>
      </c>
      <c r="C21" s="85" t="s">
        <v>210</v>
      </c>
      <c r="D21" s="85" t="s">
        <v>243</v>
      </c>
      <c r="E21" s="50">
        <v>10</v>
      </c>
      <c r="F21" s="51">
        <f t="shared" si="0"/>
        <v>396</v>
      </c>
      <c r="G21" s="52"/>
      <c r="H21" s="52" t="s">
        <v>14</v>
      </c>
      <c r="I21" s="50"/>
      <c r="J21" s="51">
        <f t="shared" si="1"/>
        <v>0</v>
      </c>
      <c r="K21" s="50">
        <v>1</v>
      </c>
      <c r="L21" s="51">
        <f t="shared" si="2"/>
        <v>187</v>
      </c>
      <c r="M21" s="53">
        <f t="shared" si="3"/>
        <v>583</v>
      </c>
      <c r="N21" s="59">
        <f t="shared" si="4"/>
        <v>13</v>
      </c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1:25" ht="17.25" customHeight="1" x14ac:dyDescent="0.2">
      <c r="A22" s="86">
        <f t="shared" si="5"/>
        <v>14</v>
      </c>
      <c r="B22" s="85" t="s">
        <v>128</v>
      </c>
      <c r="C22" s="85" t="s">
        <v>206</v>
      </c>
      <c r="D22" s="85" t="s">
        <v>243</v>
      </c>
      <c r="E22" s="50">
        <v>11.3</v>
      </c>
      <c r="F22" s="51">
        <f t="shared" si="0"/>
        <v>217</v>
      </c>
      <c r="G22" s="52">
        <v>3</v>
      </c>
      <c r="H22" s="52" t="s">
        <v>14</v>
      </c>
      <c r="I22" s="50">
        <v>9</v>
      </c>
      <c r="J22" s="51">
        <f t="shared" si="1"/>
        <v>28</v>
      </c>
      <c r="K22" s="50">
        <v>0.95</v>
      </c>
      <c r="L22" s="51">
        <f t="shared" si="2"/>
        <v>134</v>
      </c>
      <c r="M22" s="53">
        <f t="shared" si="3"/>
        <v>379</v>
      </c>
      <c r="N22" s="59">
        <f t="shared" si="4"/>
        <v>14</v>
      </c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1:25" ht="17.25" customHeight="1" x14ac:dyDescent="0.2">
      <c r="A23" s="86">
        <f t="shared" si="5"/>
        <v>15</v>
      </c>
      <c r="B23" s="85" t="s">
        <v>236</v>
      </c>
      <c r="C23" s="85" t="s">
        <v>202</v>
      </c>
      <c r="D23" s="85" t="s">
        <v>243</v>
      </c>
      <c r="E23" s="50">
        <v>10.8</v>
      </c>
      <c r="F23" s="51">
        <f t="shared" si="0"/>
        <v>278</v>
      </c>
      <c r="G23" s="52">
        <v>2</v>
      </c>
      <c r="H23" s="52" t="s">
        <v>14</v>
      </c>
      <c r="I23" s="50">
        <v>55</v>
      </c>
      <c r="J23" s="51">
        <f t="shared" si="1"/>
        <v>82</v>
      </c>
      <c r="K23" s="50"/>
      <c r="L23" s="51">
        <f t="shared" si="2"/>
        <v>0</v>
      </c>
      <c r="M23" s="53">
        <f t="shared" si="3"/>
        <v>360</v>
      </c>
      <c r="N23" s="59">
        <f t="shared" si="4"/>
        <v>15</v>
      </c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1:25" ht="17.25" customHeight="1" x14ac:dyDescent="0.2">
      <c r="A24" s="86">
        <f t="shared" si="5"/>
        <v>16</v>
      </c>
      <c r="B24" s="85" t="s">
        <v>115</v>
      </c>
      <c r="C24" s="85" t="s">
        <v>151</v>
      </c>
      <c r="D24" s="85" t="s">
        <v>243</v>
      </c>
      <c r="E24" s="50">
        <v>11.8</v>
      </c>
      <c r="F24" s="51">
        <f t="shared" si="0"/>
        <v>165</v>
      </c>
      <c r="G24" s="52">
        <v>3</v>
      </c>
      <c r="H24" s="52" t="s">
        <v>14</v>
      </c>
      <c r="I24" s="50">
        <v>19</v>
      </c>
      <c r="J24" s="51">
        <f t="shared" si="1"/>
        <v>7</v>
      </c>
      <c r="K24" s="50"/>
      <c r="L24" s="51">
        <f t="shared" si="2"/>
        <v>0</v>
      </c>
      <c r="M24" s="53">
        <f t="shared" si="3"/>
        <v>172</v>
      </c>
      <c r="N24" s="59">
        <f t="shared" si="4"/>
        <v>16</v>
      </c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5" ht="17.25" customHeight="1" x14ac:dyDescent="0.2">
      <c r="A25" s="86">
        <f t="shared" si="5"/>
        <v>17</v>
      </c>
      <c r="B25" s="85" t="s">
        <v>122</v>
      </c>
      <c r="C25" s="85" t="s">
        <v>84</v>
      </c>
      <c r="D25" s="85" t="s">
        <v>243</v>
      </c>
      <c r="E25" s="50">
        <v>13.1</v>
      </c>
      <c r="F25" s="51">
        <f t="shared" si="0"/>
        <v>67</v>
      </c>
      <c r="G25" s="52"/>
      <c r="H25" s="52" t="s">
        <v>14</v>
      </c>
      <c r="I25" s="50"/>
      <c r="J25" s="51">
        <f t="shared" si="1"/>
        <v>0</v>
      </c>
      <c r="K25" s="50">
        <v>0.9</v>
      </c>
      <c r="L25" s="51">
        <f t="shared" si="2"/>
        <v>87</v>
      </c>
      <c r="M25" s="53">
        <f t="shared" si="3"/>
        <v>154</v>
      </c>
      <c r="N25" s="59">
        <f t="shared" si="4"/>
        <v>17</v>
      </c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5" ht="17.25" customHeight="1" x14ac:dyDescent="0.2">
      <c r="A26" s="86">
        <f t="shared" si="5"/>
        <v>18</v>
      </c>
      <c r="B26" s="85" t="s">
        <v>44</v>
      </c>
      <c r="C26" s="85" t="s">
        <v>138</v>
      </c>
      <c r="D26" s="85" t="s">
        <v>243</v>
      </c>
      <c r="E26" s="50"/>
      <c r="F26" s="51">
        <f t="shared" si="0"/>
        <v>0</v>
      </c>
      <c r="G26" s="52"/>
      <c r="H26" s="52" t="s">
        <v>14</v>
      </c>
      <c r="I26" s="50"/>
      <c r="J26" s="51">
        <f t="shared" si="1"/>
        <v>0</v>
      </c>
      <c r="K26" s="50"/>
      <c r="L26" s="51">
        <f t="shared" si="2"/>
        <v>0</v>
      </c>
      <c r="M26" s="53">
        <f t="shared" si="3"/>
        <v>0</v>
      </c>
      <c r="N26" s="59">
        <f t="shared" si="4"/>
        <v>18</v>
      </c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spans="1:25" ht="17.25" customHeight="1" x14ac:dyDescent="0.2">
      <c r="A27" s="22"/>
      <c r="B27" s="22"/>
      <c r="C27" s="23"/>
      <c r="D27" s="22"/>
      <c r="E27" s="24"/>
      <c r="F27" s="25"/>
      <c r="G27" s="25"/>
      <c r="H27" s="25"/>
      <c r="I27" s="25"/>
      <c r="J27" s="25"/>
      <c r="K27" s="25"/>
      <c r="L27" s="25"/>
      <c r="M27" s="26"/>
      <c r="N27" s="10"/>
      <c r="P27" s="20"/>
      <c r="Q27" s="20"/>
      <c r="R27" s="20"/>
      <c r="S27" s="20"/>
      <c r="T27" s="20"/>
      <c r="U27" s="20"/>
      <c r="V27" s="20"/>
      <c r="W27" s="20"/>
      <c r="X27" s="20"/>
      <c r="Y27" s="20"/>
    </row>
    <row r="28" spans="1:25" ht="17.25" customHeight="1" x14ac:dyDescent="0.2">
      <c r="A28" s="22"/>
      <c r="B28" s="22"/>
      <c r="C28" s="23"/>
      <c r="D28" s="22"/>
      <c r="E28" s="24"/>
      <c r="F28" s="25"/>
      <c r="G28" s="25"/>
      <c r="H28" s="25"/>
      <c r="I28" s="25"/>
      <c r="J28" s="25"/>
      <c r="K28" s="25"/>
      <c r="L28" s="25"/>
      <c r="M28" s="26"/>
      <c r="N28" s="10"/>
      <c r="P28" s="20"/>
      <c r="Q28" s="20"/>
      <c r="R28" s="20"/>
      <c r="S28" s="20"/>
      <c r="T28" s="20"/>
      <c r="U28" s="20"/>
      <c r="V28" s="20"/>
      <c r="W28" s="20"/>
      <c r="X28" s="20"/>
      <c r="Y28" s="20"/>
    </row>
    <row r="29" spans="1:25" ht="17.25" customHeight="1" x14ac:dyDescent="0.2">
      <c r="A29" s="22"/>
      <c r="B29" s="22"/>
      <c r="C29" s="23"/>
      <c r="D29" s="22"/>
      <c r="E29" s="24"/>
      <c r="F29" s="25"/>
      <c r="G29" s="25"/>
      <c r="H29" s="25"/>
      <c r="I29" s="25"/>
      <c r="J29" s="25"/>
      <c r="K29" s="25"/>
      <c r="L29" s="25"/>
      <c r="M29" s="26"/>
      <c r="N29" s="10"/>
      <c r="P29" s="20"/>
      <c r="Q29" s="20"/>
      <c r="R29" s="20"/>
      <c r="S29" s="20"/>
      <c r="T29" s="20"/>
      <c r="U29" s="20"/>
      <c r="V29" s="20"/>
      <c r="W29" s="20"/>
      <c r="X29" s="20"/>
      <c r="Y29" s="20"/>
    </row>
    <row r="30" spans="1:25" ht="17.25" customHeight="1" x14ac:dyDescent="0.2">
      <c r="A30" s="22"/>
      <c r="B30" s="22"/>
      <c r="C30" s="23"/>
      <c r="D30" s="22"/>
      <c r="E30" s="24"/>
      <c r="F30" s="25"/>
      <c r="G30" s="25"/>
      <c r="H30" s="25"/>
      <c r="I30" s="25"/>
      <c r="J30" s="25"/>
      <c r="K30" s="25"/>
      <c r="L30" s="25"/>
      <c r="M30" s="26"/>
      <c r="N30" s="10"/>
      <c r="P30" s="20"/>
      <c r="Q30" s="20"/>
      <c r="R30" s="20"/>
      <c r="S30" s="20"/>
      <c r="T30" s="20"/>
      <c r="U30" s="20"/>
      <c r="V30" s="20"/>
      <c r="W30" s="20"/>
      <c r="X30" s="20"/>
      <c r="Y30" s="20"/>
    </row>
    <row r="31" spans="1:25" ht="17.25" customHeight="1" x14ac:dyDescent="0.2">
      <c r="M31" s="4"/>
    </row>
    <row r="33" spans="1:14" ht="17.25" customHeight="1" x14ac:dyDescent="0.25">
      <c r="A33" s="1" t="s">
        <v>259</v>
      </c>
      <c r="B33" s="1"/>
      <c r="C33" s="2"/>
    </row>
    <row r="34" spans="1:14" ht="17.25" customHeight="1" x14ac:dyDescent="0.2">
      <c r="A34" s="8" t="s">
        <v>12</v>
      </c>
      <c r="B34" s="8"/>
      <c r="C34" s="9"/>
      <c r="D34" s="10"/>
    </row>
    <row r="35" spans="1:14" ht="17.25" customHeight="1" x14ac:dyDescent="0.2">
      <c r="A35" s="11"/>
      <c r="B35" s="11"/>
      <c r="D35" s="10"/>
    </row>
    <row r="36" spans="1:14" ht="17.25" customHeight="1" x14ac:dyDescent="0.2">
      <c r="A36" s="11"/>
      <c r="B36" s="11"/>
      <c r="C36" s="10"/>
      <c r="D36" s="10"/>
      <c r="I36" s="5"/>
      <c r="J36" s="5"/>
      <c r="K36" s="5"/>
      <c r="L36" s="5"/>
    </row>
    <row r="37" spans="1:14" ht="17.25" customHeight="1" x14ac:dyDescent="0.25">
      <c r="A37" s="12" t="s">
        <v>0</v>
      </c>
      <c r="B37" s="12"/>
      <c r="C37" s="13"/>
      <c r="D37" s="14"/>
      <c r="E37" s="12" t="s">
        <v>8</v>
      </c>
      <c r="F37" s="14"/>
      <c r="G37" s="14" t="s">
        <v>19</v>
      </c>
      <c r="H37" s="14"/>
      <c r="I37" s="15"/>
      <c r="J37" s="15"/>
      <c r="K37" s="15"/>
      <c r="L37" s="12" t="s">
        <v>11</v>
      </c>
      <c r="M37" s="16"/>
      <c r="N37" s="16"/>
    </row>
    <row r="38" spans="1:14" ht="17.25" customHeight="1" x14ac:dyDescent="0.2">
      <c r="A38" s="17"/>
      <c r="B38" s="17"/>
      <c r="C38" s="18"/>
      <c r="D38" s="10"/>
      <c r="I38" s="5"/>
      <c r="J38" s="5"/>
      <c r="K38" s="5"/>
      <c r="L38" s="5"/>
    </row>
    <row r="39" spans="1:14" ht="17.25" customHeight="1" thickBot="1" x14ac:dyDescent="0.25">
      <c r="A39" s="19"/>
      <c r="B39" s="19"/>
      <c r="C39" s="3"/>
    </row>
    <row r="40" spans="1:14" ht="17.25" customHeight="1" thickTop="1" x14ac:dyDescent="0.2">
      <c r="A40" s="31" t="s">
        <v>2</v>
      </c>
      <c r="B40" s="33" t="s">
        <v>22</v>
      </c>
      <c r="C40" s="32" t="s">
        <v>23</v>
      </c>
      <c r="D40" s="32" t="s">
        <v>10</v>
      </c>
      <c r="E40" s="30" t="s">
        <v>9</v>
      </c>
      <c r="F40" s="27" t="s">
        <v>3</v>
      </c>
      <c r="G40" s="77" t="s">
        <v>13</v>
      </c>
      <c r="H40" s="78"/>
      <c r="I40" s="79"/>
      <c r="J40" s="27" t="s">
        <v>3</v>
      </c>
      <c r="K40" s="30" t="s">
        <v>18</v>
      </c>
      <c r="L40" s="27" t="s">
        <v>3</v>
      </c>
      <c r="M40" s="28" t="s">
        <v>6</v>
      </c>
      <c r="N40" s="29" t="s">
        <v>7</v>
      </c>
    </row>
    <row r="41" spans="1:14" ht="17.25" customHeight="1" x14ac:dyDescent="0.2">
      <c r="A41" s="83">
        <f>ROW(A1)</f>
        <v>1</v>
      </c>
      <c r="B41" s="81" t="s">
        <v>65</v>
      </c>
      <c r="C41" s="81" t="s">
        <v>45</v>
      </c>
      <c r="D41" s="81" t="s">
        <v>244</v>
      </c>
      <c r="E41" s="67">
        <v>9.1999999999999993</v>
      </c>
      <c r="F41" s="43">
        <f t="shared" ref="F41:F55" si="6">IF(E41&lt;&gt;0,INT(4.48676*(16.1-E41)^2.5),0)</f>
        <v>561</v>
      </c>
      <c r="G41" s="44">
        <v>2</v>
      </c>
      <c r="H41" s="44" t="s">
        <v>14</v>
      </c>
      <c r="I41" s="42">
        <v>9</v>
      </c>
      <c r="J41" s="43">
        <f t="shared" ref="J41:J55" si="7">IF(G41+I41&lt;&gt;0,INT(0.049752*(210.43-((G41*60)+I41))^2.1),0)</f>
        <v>512</v>
      </c>
      <c r="K41" s="42">
        <v>1.1499999999999999</v>
      </c>
      <c r="L41" s="43">
        <f t="shared" ref="L41:L55" si="8">IF(K41&lt;&gt;0,INT(1.84523*((K41*100)-75)^1.49),0)</f>
        <v>449</v>
      </c>
      <c r="M41" s="45">
        <f t="shared" ref="M41:M55" si="9">SUM(F41++J41+L41)</f>
        <v>1522</v>
      </c>
      <c r="N41" s="46">
        <f t="shared" ref="N41:N55" si="10">RANK(M41,$M$41:$M$60,0)</f>
        <v>1</v>
      </c>
    </row>
    <row r="42" spans="1:14" ht="17.25" customHeight="1" x14ac:dyDescent="0.2">
      <c r="A42" s="83">
        <f t="shared" ref="A42:A60" si="11">ROW(A2)</f>
        <v>2</v>
      </c>
      <c r="B42" s="81" t="s">
        <v>63</v>
      </c>
      <c r="C42" s="81" t="s">
        <v>228</v>
      </c>
      <c r="D42" s="81" t="s">
        <v>243</v>
      </c>
      <c r="E42" s="67">
        <v>9</v>
      </c>
      <c r="F42" s="43">
        <f t="shared" si="6"/>
        <v>602</v>
      </c>
      <c r="G42" s="44">
        <v>2</v>
      </c>
      <c r="H42" s="44" t="s">
        <v>14</v>
      </c>
      <c r="I42" s="42">
        <v>15</v>
      </c>
      <c r="J42" s="43">
        <f t="shared" si="7"/>
        <v>436</v>
      </c>
      <c r="K42" s="42">
        <v>1.1499999999999999</v>
      </c>
      <c r="L42" s="43">
        <f t="shared" si="8"/>
        <v>449</v>
      </c>
      <c r="M42" s="45">
        <f t="shared" si="9"/>
        <v>1487</v>
      </c>
      <c r="N42" s="46">
        <f t="shared" si="10"/>
        <v>2</v>
      </c>
    </row>
    <row r="43" spans="1:14" ht="17.25" customHeight="1" x14ac:dyDescent="0.2">
      <c r="A43" s="83">
        <f t="shared" si="11"/>
        <v>3</v>
      </c>
      <c r="B43" s="81" t="s">
        <v>245</v>
      </c>
      <c r="C43" s="81" t="s">
        <v>177</v>
      </c>
      <c r="D43" s="81" t="s">
        <v>244</v>
      </c>
      <c r="E43" s="67">
        <v>9.3000000000000007</v>
      </c>
      <c r="F43" s="43">
        <f t="shared" si="6"/>
        <v>541</v>
      </c>
      <c r="G43" s="44">
        <v>2</v>
      </c>
      <c r="H43" s="44" t="s">
        <v>14</v>
      </c>
      <c r="I43" s="42">
        <v>20</v>
      </c>
      <c r="J43" s="43">
        <f t="shared" si="7"/>
        <v>377</v>
      </c>
      <c r="K43" s="42">
        <v>1.2</v>
      </c>
      <c r="L43" s="43">
        <f t="shared" si="8"/>
        <v>536</v>
      </c>
      <c r="M43" s="45">
        <f t="shared" si="9"/>
        <v>1454</v>
      </c>
      <c r="N43" s="46">
        <f t="shared" si="10"/>
        <v>3</v>
      </c>
    </row>
    <row r="44" spans="1:14" ht="17.25" customHeight="1" x14ac:dyDescent="0.2">
      <c r="A44" s="66">
        <f t="shared" si="11"/>
        <v>4</v>
      </c>
      <c r="B44" s="85" t="s">
        <v>71</v>
      </c>
      <c r="C44" s="85" t="s">
        <v>46</v>
      </c>
      <c r="D44" s="85" t="s">
        <v>244</v>
      </c>
      <c r="E44" s="73">
        <v>9</v>
      </c>
      <c r="F44" s="51">
        <f t="shared" si="6"/>
        <v>602</v>
      </c>
      <c r="G44" s="52">
        <v>2</v>
      </c>
      <c r="H44" s="52" t="s">
        <v>14</v>
      </c>
      <c r="I44" s="50">
        <v>46</v>
      </c>
      <c r="J44" s="51">
        <f t="shared" si="7"/>
        <v>143</v>
      </c>
      <c r="K44" s="50">
        <v>1.2</v>
      </c>
      <c r="L44" s="51">
        <f t="shared" si="8"/>
        <v>536</v>
      </c>
      <c r="M44" s="53">
        <f t="shared" si="9"/>
        <v>1281</v>
      </c>
      <c r="N44" s="59">
        <f t="shared" si="10"/>
        <v>4</v>
      </c>
    </row>
    <row r="45" spans="1:14" ht="17.25" customHeight="1" x14ac:dyDescent="0.2">
      <c r="A45" s="66">
        <f t="shared" si="11"/>
        <v>5</v>
      </c>
      <c r="B45" s="85" t="s">
        <v>192</v>
      </c>
      <c r="C45" s="85" t="s">
        <v>163</v>
      </c>
      <c r="D45" s="85" t="s">
        <v>244</v>
      </c>
      <c r="E45" s="73">
        <v>9.8000000000000007</v>
      </c>
      <c r="F45" s="51">
        <f t="shared" si="6"/>
        <v>446</v>
      </c>
      <c r="G45" s="52">
        <v>2</v>
      </c>
      <c r="H45" s="52" t="s">
        <v>14</v>
      </c>
      <c r="I45" s="50">
        <v>23</v>
      </c>
      <c r="J45" s="51">
        <f t="shared" si="7"/>
        <v>344</v>
      </c>
      <c r="K45" s="50">
        <v>1.1499999999999999</v>
      </c>
      <c r="L45" s="51">
        <f t="shared" si="8"/>
        <v>449</v>
      </c>
      <c r="M45" s="53">
        <f t="shared" si="9"/>
        <v>1239</v>
      </c>
      <c r="N45" s="59">
        <f t="shared" si="10"/>
        <v>5</v>
      </c>
    </row>
    <row r="46" spans="1:14" ht="17.25" customHeight="1" x14ac:dyDescent="0.2">
      <c r="A46" s="66">
        <f t="shared" si="11"/>
        <v>6</v>
      </c>
      <c r="B46" s="85" t="s">
        <v>36</v>
      </c>
      <c r="C46" s="85" t="s">
        <v>246</v>
      </c>
      <c r="D46" s="85" t="s">
        <v>244</v>
      </c>
      <c r="E46" s="73">
        <v>9.8000000000000007</v>
      </c>
      <c r="F46" s="51">
        <f t="shared" si="6"/>
        <v>446</v>
      </c>
      <c r="G46" s="52">
        <v>2</v>
      </c>
      <c r="H46" s="52" t="s">
        <v>14</v>
      </c>
      <c r="I46" s="50">
        <v>32</v>
      </c>
      <c r="J46" s="51">
        <f t="shared" si="7"/>
        <v>255</v>
      </c>
      <c r="K46" s="50">
        <v>1.2</v>
      </c>
      <c r="L46" s="51">
        <f t="shared" si="8"/>
        <v>536</v>
      </c>
      <c r="M46" s="53">
        <f t="shared" si="9"/>
        <v>1237</v>
      </c>
      <c r="N46" s="59">
        <f t="shared" si="10"/>
        <v>6</v>
      </c>
    </row>
    <row r="47" spans="1:14" ht="17.25" customHeight="1" x14ac:dyDescent="0.2">
      <c r="A47" s="66">
        <f t="shared" si="11"/>
        <v>7</v>
      </c>
      <c r="B47" s="85" t="s">
        <v>143</v>
      </c>
      <c r="C47" s="85" t="s">
        <v>227</v>
      </c>
      <c r="D47" s="85" t="s">
        <v>243</v>
      </c>
      <c r="E47" s="73">
        <v>10.3</v>
      </c>
      <c r="F47" s="51">
        <f t="shared" si="6"/>
        <v>363</v>
      </c>
      <c r="G47" s="52">
        <v>2</v>
      </c>
      <c r="H47" s="52" t="s">
        <v>14</v>
      </c>
      <c r="I47" s="50">
        <v>36</v>
      </c>
      <c r="J47" s="51">
        <f t="shared" si="7"/>
        <v>219</v>
      </c>
      <c r="K47" s="50">
        <v>1.1499999999999999</v>
      </c>
      <c r="L47" s="51">
        <f t="shared" si="8"/>
        <v>449</v>
      </c>
      <c r="M47" s="53">
        <f t="shared" si="9"/>
        <v>1031</v>
      </c>
      <c r="N47" s="59">
        <f t="shared" si="10"/>
        <v>7</v>
      </c>
    </row>
    <row r="48" spans="1:14" ht="17.25" customHeight="1" x14ac:dyDescent="0.2">
      <c r="A48" s="66">
        <f t="shared" si="11"/>
        <v>8</v>
      </c>
      <c r="B48" s="85" t="s">
        <v>44</v>
      </c>
      <c r="C48" s="85" t="s">
        <v>25</v>
      </c>
      <c r="D48" s="85" t="s">
        <v>244</v>
      </c>
      <c r="E48" s="73">
        <v>10.1</v>
      </c>
      <c r="F48" s="51">
        <f t="shared" si="6"/>
        <v>395</v>
      </c>
      <c r="G48" s="52">
        <v>3</v>
      </c>
      <c r="H48" s="52" t="s">
        <v>14</v>
      </c>
      <c r="I48" s="50">
        <v>7</v>
      </c>
      <c r="J48" s="51">
        <f t="shared" si="7"/>
        <v>37</v>
      </c>
      <c r="K48" s="50">
        <v>1.05</v>
      </c>
      <c r="L48" s="51">
        <f t="shared" si="8"/>
        <v>293</v>
      </c>
      <c r="M48" s="53">
        <f t="shared" si="9"/>
        <v>725</v>
      </c>
      <c r="N48" s="59">
        <f t="shared" si="10"/>
        <v>8</v>
      </c>
    </row>
    <row r="49" spans="1:14" ht="17.25" customHeight="1" x14ac:dyDescent="0.2">
      <c r="A49" s="66">
        <f t="shared" si="11"/>
        <v>9</v>
      </c>
      <c r="B49" s="85" t="s">
        <v>278</v>
      </c>
      <c r="C49" s="85" t="s">
        <v>108</v>
      </c>
      <c r="D49" s="85" t="s">
        <v>244</v>
      </c>
      <c r="E49" s="73">
        <v>10.9</v>
      </c>
      <c r="F49" s="51">
        <f t="shared" si="6"/>
        <v>276</v>
      </c>
      <c r="G49" s="52">
        <v>3</v>
      </c>
      <c r="H49" s="52" t="s">
        <v>14</v>
      </c>
      <c r="I49" s="50">
        <v>0</v>
      </c>
      <c r="J49" s="51">
        <f t="shared" si="7"/>
        <v>64</v>
      </c>
      <c r="K49" s="50">
        <v>1</v>
      </c>
      <c r="L49" s="51">
        <f t="shared" si="8"/>
        <v>223</v>
      </c>
      <c r="M49" s="53">
        <f t="shared" si="9"/>
        <v>563</v>
      </c>
      <c r="N49" s="59">
        <f t="shared" si="10"/>
        <v>9</v>
      </c>
    </row>
    <row r="50" spans="1:14" ht="17.25" customHeight="1" x14ac:dyDescent="0.2">
      <c r="A50" s="66">
        <f t="shared" si="11"/>
        <v>10</v>
      </c>
      <c r="B50" s="85" t="s">
        <v>55</v>
      </c>
      <c r="C50" s="85" t="s">
        <v>52</v>
      </c>
      <c r="D50" s="85" t="s">
        <v>243</v>
      </c>
      <c r="E50" s="73">
        <v>10.4</v>
      </c>
      <c r="F50" s="51">
        <f t="shared" si="6"/>
        <v>348</v>
      </c>
      <c r="G50" s="52">
        <v>2</v>
      </c>
      <c r="H50" s="52" t="s">
        <v>14</v>
      </c>
      <c r="I50" s="50">
        <v>42</v>
      </c>
      <c r="J50" s="51">
        <f t="shared" si="7"/>
        <v>172</v>
      </c>
      <c r="K50" s="50"/>
      <c r="L50" s="51">
        <f t="shared" si="8"/>
        <v>0</v>
      </c>
      <c r="M50" s="53">
        <f t="shared" si="9"/>
        <v>520</v>
      </c>
      <c r="N50" s="59">
        <f t="shared" si="10"/>
        <v>10</v>
      </c>
    </row>
    <row r="51" spans="1:14" ht="17.25" customHeight="1" x14ac:dyDescent="0.2">
      <c r="A51" s="66">
        <f t="shared" si="11"/>
        <v>11</v>
      </c>
      <c r="B51" s="85" t="s">
        <v>72</v>
      </c>
      <c r="C51" s="85" t="s">
        <v>41</v>
      </c>
      <c r="D51" s="85" t="s">
        <v>243</v>
      </c>
      <c r="E51" s="73">
        <v>11.1</v>
      </c>
      <c r="F51" s="51">
        <f t="shared" si="6"/>
        <v>250</v>
      </c>
      <c r="G51" s="52">
        <v>3</v>
      </c>
      <c r="H51" s="52" t="s">
        <v>14</v>
      </c>
      <c r="I51" s="50">
        <v>0</v>
      </c>
      <c r="J51" s="51">
        <f t="shared" si="7"/>
        <v>64</v>
      </c>
      <c r="K51" s="50">
        <v>0.9</v>
      </c>
      <c r="L51" s="51">
        <f t="shared" si="8"/>
        <v>104</v>
      </c>
      <c r="M51" s="53">
        <f t="shared" si="9"/>
        <v>418</v>
      </c>
      <c r="N51" s="59">
        <f t="shared" si="10"/>
        <v>11</v>
      </c>
    </row>
    <row r="52" spans="1:14" ht="17.25" customHeight="1" x14ac:dyDescent="0.2">
      <c r="A52" s="66">
        <f t="shared" si="11"/>
        <v>12</v>
      </c>
      <c r="B52" s="85" t="s">
        <v>229</v>
      </c>
      <c r="C52" s="85" t="s">
        <v>121</v>
      </c>
      <c r="D52" s="85" t="s">
        <v>243</v>
      </c>
      <c r="E52" s="73">
        <v>12</v>
      </c>
      <c r="F52" s="51">
        <f t="shared" si="6"/>
        <v>152</v>
      </c>
      <c r="G52" s="52">
        <v>3</v>
      </c>
      <c r="H52" s="52" t="s">
        <v>14</v>
      </c>
      <c r="I52" s="50">
        <v>11</v>
      </c>
      <c r="J52" s="51">
        <f t="shared" si="7"/>
        <v>25</v>
      </c>
      <c r="K52" s="50"/>
      <c r="L52" s="51">
        <f t="shared" si="8"/>
        <v>0</v>
      </c>
      <c r="M52" s="53">
        <f t="shared" si="9"/>
        <v>177</v>
      </c>
      <c r="N52" s="59">
        <f t="shared" si="10"/>
        <v>12</v>
      </c>
    </row>
    <row r="53" spans="1:14" ht="17.25" customHeight="1" x14ac:dyDescent="0.2">
      <c r="A53" s="66">
        <f t="shared" si="11"/>
        <v>13</v>
      </c>
      <c r="B53" s="85" t="s">
        <v>230</v>
      </c>
      <c r="C53" s="85" t="s">
        <v>191</v>
      </c>
      <c r="D53" s="85" t="s">
        <v>243</v>
      </c>
      <c r="E53" s="73">
        <v>12.4</v>
      </c>
      <c r="F53" s="51">
        <f t="shared" si="6"/>
        <v>118</v>
      </c>
      <c r="G53" s="52">
        <v>3</v>
      </c>
      <c r="H53" s="52" t="s">
        <v>14</v>
      </c>
      <c r="I53" s="50">
        <v>12</v>
      </c>
      <c r="J53" s="51">
        <f t="shared" si="7"/>
        <v>22</v>
      </c>
      <c r="K53" s="50"/>
      <c r="L53" s="51">
        <f t="shared" si="8"/>
        <v>0</v>
      </c>
      <c r="M53" s="53">
        <f t="shared" si="9"/>
        <v>140</v>
      </c>
      <c r="N53" s="59">
        <f t="shared" si="10"/>
        <v>13</v>
      </c>
    </row>
    <row r="54" spans="1:14" ht="17.25" customHeight="1" x14ac:dyDescent="0.2">
      <c r="A54" s="66">
        <f t="shared" si="11"/>
        <v>14</v>
      </c>
      <c r="B54" s="85" t="s">
        <v>135</v>
      </c>
      <c r="C54" s="85" t="s">
        <v>247</v>
      </c>
      <c r="D54" s="85" t="s">
        <v>244</v>
      </c>
      <c r="E54" s="73"/>
      <c r="F54" s="51">
        <f t="shared" si="6"/>
        <v>0</v>
      </c>
      <c r="G54" s="52"/>
      <c r="H54" s="52" t="s">
        <v>14</v>
      </c>
      <c r="I54" s="50"/>
      <c r="J54" s="51">
        <f t="shared" si="7"/>
        <v>0</v>
      </c>
      <c r="K54" s="50"/>
      <c r="L54" s="51">
        <f t="shared" si="8"/>
        <v>0</v>
      </c>
      <c r="M54" s="53">
        <f t="shared" si="9"/>
        <v>0</v>
      </c>
      <c r="N54" s="59">
        <f t="shared" si="10"/>
        <v>14</v>
      </c>
    </row>
    <row r="55" spans="1:14" ht="17.25" customHeight="1" x14ac:dyDescent="0.2">
      <c r="A55" s="66">
        <f t="shared" si="11"/>
        <v>15</v>
      </c>
      <c r="B55" s="85" t="s">
        <v>49</v>
      </c>
      <c r="C55" s="85" t="s">
        <v>112</v>
      </c>
      <c r="D55" s="85" t="s">
        <v>244</v>
      </c>
      <c r="E55" s="73"/>
      <c r="F55" s="51">
        <f t="shared" si="6"/>
        <v>0</v>
      </c>
      <c r="G55" s="52"/>
      <c r="H55" s="52" t="s">
        <v>14</v>
      </c>
      <c r="I55" s="50"/>
      <c r="J55" s="51">
        <f t="shared" si="7"/>
        <v>0</v>
      </c>
      <c r="K55" s="50"/>
      <c r="L55" s="51">
        <f t="shared" si="8"/>
        <v>0</v>
      </c>
      <c r="M55" s="53">
        <f t="shared" si="9"/>
        <v>0</v>
      </c>
      <c r="N55" s="59">
        <f t="shared" si="10"/>
        <v>14</v>
      </c>
    </row>
    <row r="56" spans="1:14" ht="17.25" customHeight="1" x14ac:dyDescent="0.2">
      <c r="A56" s="66">
        <f t="shared" si="11"/>
        <v>16</v>
      </c>
      <c r="B56" s="88"/>
      <c r="C56" s="88"/>
      <c r="D56" s="88"/>
      <c r="E56" s="73"/>
      <c r="F56" s="51">
        <f t="shared" ref="F56:F60" si="12">IF(E56&lt;&gt;0,INT(4.48676*(16.1-E56)^2.5),0)</f>
        <v>0</v>
      </c>
      <c r="G56" s="52"/>
      <c r="H56" s="52" t="s">
        <v>14</v>
      </c>
      <c r="I56" s="50"/>
      <c r="J56" s="51">
        <f t="shared" ref="J56:J60" si="13">IF(G56+I56&lt;&gt;0,INT(0.049752*(210.43-((G56*60)+I56))^2.1),0)</f>
        <v>0</v>
      </c>
      <c r="K56" s="50"/>
      <c r="L56" s="51">
        <f t="shared" ref="L56:L60" si="14">IF(K56&lt;&gt;0,INT(1.84523*((K56*100)-75)^1.49),0)</f>
        <v>0</v>
      </c>
      <c r="M56" s="53">
        <f t="shared" ref="M56:M60" si="15">SUM(F56++J56+L56)</f>
        <v>0</v>
      </c>
      <c r="N56" s="59">
        <f t="shared" ref="N56:N60" si="16">RANK(M56,$M$41:$M$60,0)</f>
        <v>14</v>
      </c>
    </row>
    <row r="57" spans="1:14" ht="17.25" customHeight="1" x14ac:dyDescent="0.2">
      <c r="A57" s="66">
        <f t="shared" si="11"/>
        <v>17</v>
      </c>
      <c r="B57" s="88"/>
      <c r="C57" s="88"/>
      <c r="D57" s="88"/>
      <c r="E57" s="73"/>
      <c r="F57" s="51">
        <f t="shared" si="12"/>
        <v>0</v>
      </c>
      <c r="G57" s="52"/>
      <c r="H57" s="52" t="s">
        <v>14</v>
      </c>
      <c r="I57" s="50"/>
      <c r="J57" s="51">
        <f t="shared" si="13"/>
        <v>0</v>
      </c>
      <c r="K57" s="50"/>
      <c r="L57" s="51">
        <f t="shared" si="14"/>
        <v>0</v>
      </c>
      <c r="M57" s="53">
        <f t="shared" si="15"/>
        <v>0</v>
      </c>
      <c r="N57" s="59">
        <f t="shared" si="16"/>
        <v>14</v>
      </c>
    </row>
    <row r="58" spans="1:14" ht="17.25" customHeight="1" thickBot="1" x14ac:dyDescent="0.25">
      <c r="A58" s="66">
        <f t="shared" si="11"/>
        <v>18</v>
      </c>
      <c r="B58" s="88"/>
      <c r="C58" s="88"/>
      <c r="D58" s="88"/>
      <c r="E58" s="73"/>
      <c r="F58" s="51">
        <f t="shared" si="12"/>
        <v>0</v>
      </c>
      <c r="G58" s="52"/>
      <c r="H58" s="89" t="s">
        <v>14</v>
      </c>
      <c r="I58" s="50"/>
      <c r="J58" s="51">
        <f t="shared" si="13"/>
        <v>0</v>
      </c>
      <c r="K58" s="50"/>
      <c r="L58" s="51">
        <f t="shared" si="14"/>
        <v>0</v>
      </c>
      <c r="M58" s="53">
        <f t="shared" si="15"/>
        <v>0</v>
      </c>
      <c r="N58" s="59">
        <f t="shared" si="16"/>
        <v>14</v>
      </c>
    </row>
    <row r="59" spans="1:14" ht="17.25" customHeight="1" thickTop="1" thickBot="1" x14ac:dyDescent="0.25">
      <c r="A59" s="66">
        <f t="shared" si="11"/>
        <v>19</v>
      </c>
      <c r="B59" s="88"/>
      <c r="C59" s="88"/>
      <c r="D59" s="88"/>
      <c r="E59" s="73"/>
      <c r="F59" s="51">
        <f t="shared" si="12"/>
        <v>0</v>
      </c>
      <c r="G59" s="52"/>
      <c r="H59" s="89" t="s">
        <v>14</v>
      </c>
      <c r="I59" s="50"/>
      <c r="J59" s="51">
        <f t="shared" si="13"/>
        <v>0</v>
      </c>
      <c r="K59" s="50"/>
      <c r="L59" s="51">
        <f t="shared" si="14"/>
        <v>0</v>
      </c>
      <c r="M59" s="53">
        <f t="shared" si="15"/>
        <v>0</v>
      </c>
      <c r="N59" s="59">
        <f t="shared" si="16"/>
        <v>14</v>
      </c>
    </row>
    <row r="60" spans="1:14" ht="17.25" customHeight="1" thickTop="1" thickBot="1" x14ac:dyDescent="0.25">
      <c r="A60" s="66">
        <f t="shared" si="11"/>
        <v>20</v>
      </c>
      <c r="B60" s="88"/>
      <c r="C60" s="88"/>
      <c r="D60" s="88"/>
      <c r="E60" s="90"/>
      <c r="F60" s="51">
        <f t="shared" si="12"/>
        <v>0</v>
      </c>
      <c r="G60" s="52"/>
      <c r="H60" s="89" t="s">
        <v>14</v>
      </c>
      <c r="I60" s="91"/>
      <c r="J60" s="51">
        <f t="shared" si="13"/>
        <v>0</v>
      </c>
      <c r="K60" s="91"/>
      <c r="L60" s="51">
        <f t="shared" si="14"/>
        <v>0</v>
      </c>
      <c r="M60" s="53">
        <f t="shared" si="15"/>
        <v>0</v>
      </c>
      <c r="N60" s="59">
        <f t="shared" si="16"/>
        <v>14</v>
      </c>
    </row>
    <row r="61" spans="1:14" ht="17.25" customHeight="1" thickTop="1" x14ac:dyDescent="0.2"/>
  </sheetData>
  <sortState ref="B9:N26">
    <sortCondition ref="N9:N26"/>
  </sortState>
  <mergeCells count="2">
    <mergeCell ref="G8:I8"/>
    <mergeCell ref="G40:I40"/>
  </mergeCells>
  <phoneticPr fontId="9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7"/>
  <sheetViews>
    <sheetView topLeftCell="A46" workbookViewId="0">
      <selection activeCell="T16" sqref="T16"/>
    </sheetView>
  </sheetViews>
  <sheetFormatPr defaultRowHeight="19.5" customHeight="1" x14ac:dyDescent="0.2"/>
  <cols>
    <col min="1" max="1" width="4.5703125" style="7" customWidth="1"/>
    <col min="2" max="2" width="20.28515625" style="7" bestFit="1" customWidth="1"/>
    <col min="3" max="3" width="9.42578125" style="7" bestFit="1" customWidth="1"/>
    <col min="4" max="4" width="5.85546875" style="3" bestFit="1" customWidth="1"/>
    <col min="5" max="5" width="6.7109375" style="4" customWidth="1"/>
    <col min="6" max="6" width="8" style="4" customWidth="1"/>
    <col min="7" max="7" width="6.7109375" style="4" customWidth="1"/>
    <col min="8" max="8" width="2.7109375" style="4" customWidth="1"/>
    <col min="9" max="12" width="6.7109375" style="4" customWidth="1"/>
    <col min="13" max="14" width="6.7109375" style="6" customWidth="1"/>
    <col min="15" max="16384" width="9.140625" style="7"/>
  </cols>
  <sheetData>
    <row r="1" spans="1:25" ht="19.5" customHeight="1" x14ac:dyDescent="0.25">
      <c r="A1" s="1" t="s">
        <v>259</v>
      </c>
      <c r="B1" s="1"/>
      <c r="C1" s="2"/>
    </row>
    <row r="2" spans="1:25" ht="19.5" customHeight="1" x14ac:dyDescent="0.2">
      <c r="A2" s="8" t="s">
        <v>12</v>
      </c>
      <c r="B2" s="8"/>
      <c r="C2" s="9"/>
      <c r="D2" s="10"/>
    </row>
    <row r="3" spans="1:25" ht="19.5" customHeight="1" x14ac:dyDescent="0.2">
      <c r="A3" s="11"/>
      <c r="B3" s="11"/>
      <c r="D3" s="10"/>
    </row>
    <row r="4" spans="1:25" ht="19.5" customHeight="1" x14ac:dyDescent="0.2">
      <c r="A4" s="11"/>
      <c r="B4" s="11"/>
      <c r="C4" s="10"/>
      <c r="D4" s="10"/>
      <c r="I4" s="5"/>
      <c r="J4" s="5"/>
      <c r="K4" s="5"/>
      <c r="L4" s="5"/>
    </row>
    <row r="5" spans="1:25" s="14" customFormat="1" ht="19.5" customHeight="1" x14ac:dyDescent="0.25">
      <c r="A5" s="12" t="s">
        <v>0</v>
      </c>
      <c r="B5" s="12"/>
      <c r="C5" s="13"/>
      <c r="E5" s="12" t="s">
        <v>8</v>
      </c>
      <c r="G5" s="14" t="s">
        <v>21</v>
      </c>
      <c r="I5" s="15"/>
      <c r="J5" s="15"/>
      <c r="K5" s="15"/>
      <c r="L5" s="12" t="s">
        <v>1</v>
      </c>
      <c r="M5" s="16"/>
      <c r="N5" s="16"/>
    </row>
    <row r="6" spans="1:25" ht="19.5" customHeight="1" x14ac:dyDescent="0.2">
      <c r="A6" s="17"/>
      <c r="B6" s="17"/>
      <c r="C6" s="18"/>
      <c r="D6" s="10"/>
      <c r="I6" s="5"/>
      <c r="J6" s="5"/>
      <c r="K6" s="5"/>
      <c r="L6" s="5"/>
    </row>
    <row r="7" spans="1:25" ht="19.5" customHeight="1" thickBot="1" x14ac:dyDescent="0.25">
      <c r="A7" s="19"/>
      <c r="B7" s="19"/>
      <c r="C7" s="3"/>
    </row>
    <row r="8" spans="1:25" s="20" customFormat="1" ht="19.5" customHeight="1" thickTop="1" x14ac:dyDescent="0.15">
      <c r="A8" s="31" t="s">
        <v>2</v>
      </c>
      <c r="B8" s="33" t="s">
        <v>22</v>
      </c>
      <c r="C8" s="32" t="s">
        <v>23</v>
      </c>
      <c r="D8" s="32" t="s">
        <v>10</v>
      </c>
      <c r="E8" s="30" t="s">
        <v>9</v>
      </c>
      <c r="F8" s="27" t="s">
        <v>3</v>
      </c>
      <c r="G8" s="77" t="s">
        <v>13</v>
      </c>
      <c r="H8" s="78"/>
      <c r="I8" s="79"/>
      <c r="J8" s="27" t="s">
        <v>3</v>
      </c>
      <c r="K8" s="30" t="s">
        <v>20</v>
      </c>
      <c r="L8" s="27" t="s">
        <v>3</v>
      </c>
      <c r="M8" s="28" t="s">
        <v>6</v>
      </c>
      <c r="N8" s="29" t="s">
        <v>7</v>
      </c>
    </row>
    <row r="9" spans="1:25" ht="19.5" customHeight="1" x14ac:dyDescent="0.2">
      <c r="A9" s="83">
        <f>ROW(A1)</f>
        <v>1</v>
      </c>
      <c r="B9" s="81" t="s">
        <v>59</v>
      </c>
      <c r="C9" s="81" t="s">
        <v>60</v>
      </c>
      <c r="D9" s="81" t="s">
        <v>54</v>
      </c>
      <c r="E9" s="67">
        <v>8</v>
      </c>
      <c r="F9" s="43">
        <f t="shared" ref="F9:F21" si="0">IF(E9&lt;&gt;0,INT(4.30895*(15.1-E9)^2.5),0)</f>
        <v>578</v>
      </c>
      <c r="G9" s="44">
        <v>1</v>
      </c>
      <c r="H9" s="44" t="s">
        <v>14</v>
      </c>
      <c r="I9" s="42">
        <v>56</v>
      </c>
      <c r="J9" s="43">
        <f t="shared" ref="J9:J21" si="1">IF(G9+I9&lt;&gt;0,INT(0.046375*(200.33-((G9*60)+I9))^2.1),0)</f>
        <v>513</v>
      </c>
      <c r="K9" s="42">
        <v>8.9</v>
      </c>
      <c r="L9" s="43">
        <f t="shared" ref="L9:L21" si="2">IF(K9&lt;&gt;0,INT(51.39*(K9-1.5)^1.09),0)</f>
        <v>455</v>
      </c>
      <c r="M9" s="45">
        <f t="shared" ref="M9:M21" si="3">SUM(F9+J9+L9)</f>
        <v>1546</v>
      </c>
      <c r="N9" s="46">
        <f t="shared" ref="N9:N21" si="4">RANK(M9,$M$9:$M$31,0)</f>
        <v>1</v>
      </c>
      <c r="P9" s="20"/>
      <c r="Q9" s="20"/>
      <c r="R9" s="20"/>
      <c r="S9" s="20"/>
      <c r="T9" s="20"/>
      <c r="U9" s="20"/>
      <c r="V9" s="20"/>
      <c r="W9" s="20"/>
      <c r="X9" s="20"/>
      <c r="Y9" s="20"/>
    </row>
    <row r="10" spans="1:25" ht="19.5" customHeight="1" x14ac:dyDescent="0.2">
      <c r="A10" s="83">
        <f t="shared" ref="A10:A31" si="5">ROW(A2)</f>
        <v>2</v>
      </c>
      <c r="B10" s="81" t="s">
        <v>117</v>
      </c>
      <c r="C10" s="81" t="s">
        <v>241</v>
      </c>
      <c r="D10" s="81" t="s">
        <v>53</v>
      </c>
      <c r="E10" s="67">
        <v>8.6999999999999993</v>
      </c>
      <c r="F10" s="43">
        <f t="shared" si="0"/>
        <v>446</v>
      </c>
      <c r="G10" s="44">
        <v>1</v>
      </c>
      <c r="H10" s="44" t="s">
        <v>14</v>
      </c>
      <c r="I10" s="42">
        <v>41</v>
      </c>
      <c r="J10" s="43">
        <f t="shared" si="1"/>
        <v>724</v>
      </c>
      <c r="K10" s="42">
        <v>7.43</v>
      </c>
      <c r="L10" s="43">
        <f t="shared" si="2"/>
        <v>357</v>
      </c>
      <c r="M10" s="45">
        <f t="shared" si="3"/>
        <v>1527</v>
      </c>
      <c r="N10" s="46">
        <f t="shared" si="4"/>
        <v>2</v>
      </c>
      <c r="P10" s="20"/>
      <c r="Q10" s="20"/>
      <c r="R10" s="20"/>
      <c r="S10" s="20"/>
      <c r="T10" s="20"/>
      <c r="U10" s="20"/>
      <c r="V10" s="20"/>
      <c r="W10" s="20"/>
      <c r="X10" s="20"/>
      <c r="Y10" s="20"/>
    </row>
    <row r="11" spans="1:25" ht="19.5" customHeight="1" x14ac:dyDescent="0.2">
      <c r="A11" s="83">
        <f t="shared" si="5"/>
        <v>3</v>
      </c>
      <c r="B11" s="81" t="s">
        <v>61</v>
      </c>
      <c r="C11" s="81" t="s">
        <v>62</v>
      </c>
      <c r="D11" s="81" t="s">
        <v>54</v>
      </c>
      <c r="E11" s="67">
        <v>8.6</v>
      </c>
      <c r="F11" s="43">
        <f t="shared" si="0"/>
        <v>464</v>
      </c>
      <c r="G11" s="44">
        <v>1</v>
      </c>
      <c r="H11" s="44" t="s">
        <v>14</v>
      </c>
      <c r="I11" s="42">
        <v>42</v>
      </c>
      <c r="J11" s="43">
        <f t="shared" si="1"/>
        <v>709</v>
      </c>
      <c r="K11" s="42">
        <v>7.3</v>
      </c>
      <c r="L11" s="43">
        <f t="shared" si="2"/>
        <v>349</v>
      </c>
      <c r="M11" s="45">
        <f t="shared" si="3"/>
        <v>1522</v>
      </c>
      <c r="N11" s="46">
        <f t="shared" si="4"/>
        <v>3</v>
      </c>
      <c r="P11" s="20"/>
      <c r="Q11" s="20"/>
      <c r="R11" s="20"/>
      <c r="S11" s="20"/>
      <c r="T11" s="20"/>
      <c r="U11" s="20"/>
      <c r="V11" s="20"/>
      <c r="W11" s="20"/>
      <c r="X11" s="20"/>
      <c r="Y11" s="20"/>
    </row>
    <row r="12" spans="1:25" ht="19.5" customHeight="1" x14ac:dyDescent="0.2">
      <c r="A12" s="66">
        <f t="shared" si="5"/>
        <v>4</v>
      </c>
      <c r="B12" s="85" t="s">
        <v>231</v>
      </c>
      <c r="C12" s="85" t="s">
        <v>240</v>
      </c>
      <c r="D12" s="85" t="s">
        <v>53</v>
      </c>
      <c r="E12" s="73">
        <v>8.3000000000000007</v>
      </c>
      <c r="F12" s="51">
        <f t="shared" si="0"/>
        <v>519</v>
      </c>
      <c r="G12" s="52">
        <v>1</v>
      </c>
      <c r="H12" s="52" t="s">
        <v>14</v>
      </c>
      <c r="I12" s="50">
        <v>49</v>
      </c>
      <c r="J12" s="51">
        <f t="shared" si="1"/>
        <v>607</v>
      </c>
      <c r="K12" s="50">
        <v>8</v>
      </c>
      <c r="L12" s="51">
        <f t="shared" si="2"/>
        <v>395</v>
      </c>
      <c r="M12" s="53">
        <f t="shared" si="3"/>
        <v>1521</v>
      </c>
      <c r="N12" s="59">
        <f t="shared" si="4"/>
        <v>4</v>
      </c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3" spans="1:25" ht="19.5" customHeight="1" x14ac:dyDescent="0.2">
      <c r="A13" s="66">
        <f t="shared" si="5"/>
        <v>5</v>
      </c>
      <c r="B13" s="85" t="s">
        <v>67</v>
      </c>
      <c r="C13" s="85" t="s">
        <v>237</v>
      </c>
      <c r="D13" s="85" t="s">
        <v>53</v>
      </c>
      <c r="E13" s="73">
        <v>8.1999999999999993</v>
      </c>
      <c r="F13" s="51">
        <f t="shared" si="0"/>
        <v>538</v>
      </c>
      <c r="G13" s="52">
        <v>1</v>
      </c>
      <c r="H13" s="52" t="s">
        <v>14</v>
      </c>
      <c r="I13" s="50">
        <v>56</v>
      </c>
      <c r="J13" s="51">
        <f t="shared" si="1"/>
        <v>513</v>
      </c>
      <c r="K13" s="50">
        <v>8.9</v>
      </c>
      <c r="L13" s="51">
        <f t="shared" si="2"/>
        <v>455</v>
      </c>
      <c r="M13" s="53">
        <f t="shared" si="3"/>
        <v>1506</v>
      </c>
      <c r="N13" s="59">
        <f t="shared" si="4"/>
        <v>5</v>
      </c>
      <c r="P13" s="20"/>
      <c r="Q13" s="20"/>
      <c r="R13" s="20"/>
      <c r="S13" s="20"/>
      <c r="T13" s="20"/>
      <c r="U13" s="20"/>
      <c r="V13" s="20"/>
      <c r="W13" s="20"/>
      <c r="X13" s="20"/>
      <c r="Y13" s="20"/>
    </row>
    <row r="14" spans="1:25" ht="19.5" customHeight="1" x14ac:dyDescent="0.2">
      <c r="A14" s="66">
        <f t="shared" si="5"/>
        <v>6</v>
      </c>
      <c r="B14" s="85" t="s">
        <v>143</v>
      </c>
      <c r="C14" s="85" t="s">
        <v>127</v>
      </c>
      <c r="D14" s="85" t="s">
        <v>53</v>
      </c>
      <c r="E14" s="73">
        <v>8.8000000000000007</v>
      </c>
      <c r="F14" s="51">
        <f t="shared" si="0"/>
        <v>429</v>
      </c>
      <c r="G14" s="52">
        <v>1</v>
      </c>
      <c r="H14" s="52" t="s">
        <v>14</v>
      </c>
      <c r="I14" s="50">
        <v>57</v>
      </c>
      <c r="J14" s="51">
        <f t="shared" si="1"/>
        <v>501</v>
      </c>
      <c r="K14" s="50">
        <v>7.24</v>
      </c>
      <c r="L14" s="51">
        <f t="shared" si="2"/>
        <v>345</v>
      </c>
      <c r="M14" s="53">
        <f t="shared" si="3"/>
        <v>1275</v>
      </c>
      <c r="N14" s="59">
        <f t="shared" si="4"/>
        <v>6</v>
      </c>
      <c r="P14" s="20"/>
      <c r="Q14" s="20"/>
      <c r="R14" s="20"/>
      <c r="S14" s="20"/>
      <c r="T14" s="20"/>
      <c r="U14" s="20"/>
      <c r="V14" s="20"/>
      <c r="W14" s="20"/>
      <c r="X14" s="20"/>
      <c r="Y14" s="20"/>
    </row>
    <row r="15" spans="1:25" ht="19.5" customHeight="1" x14ac:dyDescent="0.2">
      <c r="A15" s="66">
        <f t="shared" si="5"/>
        <v>7</v>
      </c>
      <c r="B15" s="85" t="s">
        <v>63</v>
      </c>
      <c r="C15" s="85" t="s">
        <v>64</v>
      </c>
      <c r="D15" s="85" t="s">
        <v>54</v>
      </c>
      <c r="E15" s="73">
        <v>8.9</v>
      </c>
      <c r="F15" s="51">
        <f t="shared" si="0"/>
        <v>412</v>
      </c>
      <c r="G15" s="52">
        <v>2</v>
      </c>
      <c r="H15" s="52" t="s">
        <v>14</v>
      </c>
      <c r="I15" s="50">
        <v>7</v>
      </c>
      <c r="J15" s="51">
        <f t="shared" si="1"/>
        <v>383</v>
      </c>
      <c r="K15" s="50">
        <v>6.6</v>
      </c>
      <c r="L15" s="51">
        <f t="shared" si="2"/>
        <v>303</v>
      </c>
      <c r="M15" s="53">
        <f t="shared" si="3"/>
        <v>1098</v>
      </c>
      <c r="N15" s="59">
        <f t="shared" si="4"/>
        <v>7</v>
      </c>
      <c r="P15" s="20"/>
      <c r="Q15" s="20"/>
      <c r="R15" s="20"/>
      <c r="S15" s="20"/>
      <c r="T15" s="20"/>
      <c r="U15" s="20"/>
      <c r="V15" s="20"/>
      <c r="W15" s="20"/>
      <c r="X15" s="20"/>
      <c r="Y15" s="20"/>
    </row>
    <row r="16" spans="1:25" ht="19.5" customHeight="1" x14ac:dyDescent="0.2">
      <c r="A16" s="66">
        <f t="shared" si="5"/>
        <v>8</v>
      </c>
      <c r="B16" s="85" t="s">
        <v>170</v>
      </c>
      <c r="C16" s="85" t="s">
        <v>204</v>
      </c>
      <c r="D16" s="85" t="s">
        <v>53</v>
      </c>
      <c r="E16" s="73">
        <v>8.6999999999999993</v>
      </c>
      <c r="F16" s="51">
        <f t="shared" si="0"/>
        <v>446</v>
      </c>
      <c r="G16" s="52">
        <v>2</v>
      </c>
      <c r="H16" s="52" t="s">
        <v>14</v>
      </c>
      <c r="I16" s="50">
        <v>30</v>
      </c>
      <c r="J16" s="51">
        <f t="shared" si="1"/>
        <v>173</v>
      </c>
      <c r="K16" s="50">
        <v>8.83</v>
      </c>
      <c r="L16" s="51">
        <f t="shared" si="2"/>
        <v>450</v>
      </c>
      <c r="M16" s="53">
        <f t="shared" si="3"/>
        <v>1069</v>
      </c>
      <c r="N16" s="59">
        <f t="shared" si="4"/>
        <v>8</v>
      </c>
      <c r="P16" s="20"/>
      <c r="Q16" s="20"/>
      <c r="R16" s="20"/>
      <c r="S16" s="20"/>
      <c r="T16" s="20"/>
      <c r="U16" s="20"/>
      <c r="V16" s="20"/>
      <c r="W16" s="20"/>
      <c r="X16" s="20"/>
      <c r="Y16" s="20"/>
    </row>
    <row r="17" spans="1:25" ht="19.5" customHeight="1" x14ac:dyDescent="0.2">
      <c r="A17" s="66">
        <f t="shared" si="5"/>
        <v>9</v>
      </c>
      <c r="B17" s="85" t="s">
        <v>229</v>
      </c>
      <c r="C17" s="85" t="s">
        <v>89</v>
      </c>
      <c r="D17" s="85" t="s">
        <v>53</v>
      </c>
      <c r="E17" s="73">
        <v>11</v>
      </c>
      <c r="F17" s="51">
        <f t="shared" si="0"/>
        <v>146</v>
      </c>
      <c r="G17" s="52">
        <v>2</v>
      </c>
      <c r="H17" s="52" t="s">
        <v>14</v>
      </c>
      <c r="I17" s="50">
        <v>44</v>
      </c>
      <c r="J17" s="51">
        <f t="shared" si="1"/>
        <v>87</v>
      </c>
      <c r="K17" s="50">
        <v>7.04</v>
      </c>
      <c r="L17" s="51">
        <f t="shared" si="2"/>
        <v>332</v>
      </c>
      <c r="M17" s="53">
        <f t="shared" si="3"/>
        <v>565</v>
      </c>
      <c r="N17" s="59">
        <f t="shared" si="4"/>
        <v>9</v>
      </c>
      <c r="P17" s="20"/>
      <c r="Q17" s="20"/>
      <c r="R17" s="20"/>
      <c r="S17" s="20"/>
      <c r="T17" s="20"/>
      <c r="U17" s="20"/>
      <c r="V17" s="20"/>
      <c r="W17" s="20"/>
      <c r="X17" s="20"/>
      <c r="Y17" s="20"/>
    </row>
    <row r="18" spans="1:25" ht="19.5" customHeight="1" x14ac:dyDescent="0.2">
      <c r="A18" s="66">
        <f t="shared" si="5"/>
        <v>10</v>
      </c>
      <c r="B18" s="85" t="s">
        <v>55</v>
      </c>
      <c r="C18" s="85" t="s">
        <v>238</v>
      </c>
      <c r="D18" s="85" t="s">
        <v>53</v>
      </c>
      <c r="E18" s="73"/>
      <c r="F18" s="51">
        <f t="shared" si="0"/>
        <v>0</v>
      </c>
      <c r="G18" s="52">
        <v>1</v>
      </c>
      <c r="H18" s="52" t="s">
        <v>14</v>
      </c>
      <c r="I18" s="50">
        <v>57</v>
      </c>
      <c r="J18" s="51">
        <f t="shared" si="1"/>
        <v>501</v>
      </c>
      <c r="K18" s="50"/>
      <c r="L18" s="51">
        <f t="shared" si="2"/>
        <v>0</v>
      </c>
      <c r="M18" s="53">
        <f t="shared" si="3"/>
        <v>501</v>
      </c>
      <c r="N18" s="59">
        <f t="shared" si="4"/>
        <v>10</v>
      </c>
      <c r="P18" s="20"/>
      <c r="Q18" s="20"/>
      <c r="R18" s="20"/>
      <c r="S18" s="20"/>
      <c r="T18" s="20"/>
      <c r="U18" s="20"/>
      <c r="V18" s="20"/>
      <c r="W18" s="20"/>
      <c r="X18" s="20"/>
      <c r="Y18" s="20"/>
    </row>
    <row r="19" spans="1:25" ht="19.5" customHeight="1" x14ac:dyDescent="0.2">
      <c r="A19" s="66">
        <f t="shared" si="5"/>
        <v>11</v>
      </c>
      <c r="B19" s="65" t="s">
        <v>239</v>
      </c>
      <c r="C19" s="65" t="s">
        <v>91</v>
      </c>
      <c r="D19" s="65" t="s">
        <v>53</v>
      </c>
      <c r="E19" s="56">
        <v>9</v>
      </c>
      <c r="F19" s="51">
        <f t="shared" si="0"/>
        <v>396</v>
      </c>
      <c r="G19" s="52"/>
      <c r="H19" s="52" t="s">
        <v>14</v>
      </c>
      <c r="I19" s="50"/>
      <c r="J19" s="51">
        <f t="shared" si="1"/>
        <v>0</v>
      </c>
      <c r="K19" s="50"/>
      <c r="L19" s="51">
        <f t="shared" si="2"/>
        <v>0</v>
      </c>
      <c r="M19" s="40">
        <f t="shared" si="3"/>
        <v>396</v>
      </c>
      <c r="N19" s="59">
        <f t="shared" si="4"/>
        <v>11</v>
      </c>
      <c r="P19" s="20"/>
      <c r="Q19" s="20"/>
      <c r="R19" s="20"/>
      <c r="S19" s="20"/>
      <c r="T19" s="20"/>
      <c r="U19" s="20"/>
      <c r="V19" s="20"/>
      <c r="W19" s="20"/>
      <c r="X19" s="20"/>
      <c r="Y19" s="20"/>
    </row>
    <row r="20" spans="1:25" ht="19.5" customHeight="1" x14ac:dyDescent="0.2">
      <c r="A20" s="66">
        <f t="shared" si="5"/>
        <v>12</v>
      </c>
      <c r="B20" s="65" t="s">
        <v>57</v>
      </c>
      <c r="C20" s="65" t="s">
        <v>58</v>
      </c>
      <c r="D20" s="65" t="s">
        <v>54</v>
      </c>
      <c r="E20" s="56"/>
      <c r="F20" s="51">
        <f t="shared" si="0"/>
        <v>0</v>
      </c>
      <c r="G20" s="52"/>
      <c r="H20" s="52" t="s">
        <v>14</v>
      </c>
      <c r="I20" s="50"/>
      <c r="J20" s="51">
        <f t="shared" si="1"/>
        <v>0</v>
      </c>
      <c r="K20" s="50"/>
      <c r="L20" s="51">
        <f t="shared" si="2"/>
        <v>0</v>
      </c>
      <c r="M20" s="40">
        <f t="shared" si="3"/>
        <v>0</v>
      </c>
      <c r="N20" s="59">
        <f t="shared" si="4"/>
        <v>12</v>
      </c>
      <c r="P20" s="20"/>
      <c r="Q20" s="20"/>
      <c r="R20" s="20"/>
      <c r="S20" s="20"/>
      <c r="T20" s="20"/>
      <c r="U20" s="20"/>
      <c r="V20" s="20"/>
      <c r="W20" s="20"/>
      <c r="X20" s="20"/>
      <c r="Y20" s="20"/>
    </row>
    <row r="21" spans="1:25" ht="19.5" customHeight="1" x14ac:dyDescent="0.2">
      <c r="A21" s="66">
        <f t="shared" si="5"/>
        <v>13</v>
      </c>
      <c r="B21" s="65" t="s">
        <v>71</v>
      </c>
      <c r="C21" s="65" t="s">
        <v>242</v>
      </c>
      <c r="D21" s="65" t="s">
        <v>53</v>
      </c>
      <c r="E21" s="56"/>
      <c r="F21" s="51">
        <f t="shared" si="0"/>
        <v>0</v>
      </c>
      <c r="G21" s="52"/>
      <c r="H21" s="52" t="s">
        <v>14</v>
      </c>
      <c r="I21" s="50"/>
      <c r="J21" s="51">
        <f t="shared" si="1"/>
        <v>0</v>
      </c>
      <c r="K21" s="50"/>
      <c r="L21" s="51">
        <f t="shared" si="2"/>
        <v>0</v>
      </c>
      <c r="M21" s="40">
        <f t="shared" si="3"/>
        <v>0</v>
      </c>
      <c r="N21" s="59">
        <f t="shared" si="4"/>
        <v>12</v>
      </c>
      <c r="P21" s="20"/>
      <c r="Q21" s="20"/>
      <c r="R21" s="20"/>
      <c r="S21" s="20"/>
      <c r="T21" s="20"/>
      <c r="U21" s="20"/>
      <c r="V21" s="20"/>
      <c r="W21" s="20"/>
      <c r="X21" s="20"/>
      <c r="Y21" s="20"/>
    </row>
    <row r="22" spans="1:25" ht="19.5" customHeight="1" x14ac:dyDescent="0.2">
      <c r="A22" s="66">
        <f t="shared" si="5"/>
        <v>14</v>
      </c>
      <c r="B22" s="70"/>
      <c r="C22" s="70"/>
      <c r="D22" s="70"/>
      <c r="E22" s="56"/>
      <c r="F22" s="51">
        <f t="shared" ref="F22:F31" si="6">IF(E22&lt;&gt;0,INT(4.30895*(15.1-E22)^2.5),0)</f>
        <v>0</v>
      </c>
      <c r="G22" s="52"/>
      <c r="H22" s="52" t="s">
        <v>14</v>
      </c>
      <c r="I22" s="50"/>
      <c r="J22" s="51">
        <f t="shared" ref="J22:J31" si="7">IF(G22+I22&lt;&gt;0,INT(0.046375*(200.33-((G22*60)+I22))^2.1),0)</f>
        <v>0</v>
      </c>
      <c r="K22" s="50"/>
      <c r="L22" s="51">
        <f t="shared" ref="L22:L31" si="8">IF(K22&lt;&gt;0,INT(51.39*(K22-1.5)^1.09),0)</f>
        <v>0</v>
      </c>
      <c r="M22" s="40">
        <f t="shared" ref="M22:M31" si="9">SUM(F22+J22+L22)</f>
        <v>0</v>
      </c>
      <c r="N22" s="59">
        <f t="shared" ref="N22:N31" si="10">RANK(M22,$M$9:$M$31,0)</f>
        <v>12</v>
      </c>
      <c r="P22" s="20"/>
      <c r="Q22" s="20"/>
      <c r="R22" s="20"/>
      <c r="S22" s="20"/>
      <c r="T22" s="20"/>
      <c r="U22" s="20"/>
      <c r="V22" s="20"/>
      <c r="W22" s="20"/>
      <c r="X22" s="20"/>
      <c r="Y22" s="20"/>
    </row>
    <row r="23" spans="1:25" ht="19.5" customHeight="1" x14ac:dyDescent="0.2">
      <c r="A23" s="66">
        <f t="shared" si="5"/>
        <v>15</v>
      </c>
      <c r="B23" s="70"/>
      <c r="C23" s="70"/>
      <c r="D23" s="70"/>
      <c r="E23" s="56"/>
      <c r="F23" s="51">
        <f t="shared" si="6"/>
        <v>0</v>
      </c>
      <c r="G23" s="52"/>
      <c r="H23" s="52" t="s">
        <v>14</v>
      </c>
      <c r="I23" s="50"/>
      <c r="J23" s="51">
        <f t="shared" si="7"/>
        <v>0</v>
      </c>
      <c r="K23" s="50"/>
      <c r="L23" s="51">
        <f t="shared" si="8"/>
        <v>0</v>
      </c>
      <c r="M23" s="40">
        <f t="shared" si="9"/>
        <v>0</v>
      </c>
      <c r="N23" s="59">
        <f t="shared" si="10"/>
        <v>12</v>
      </c>
      <c r="P23" s="20"/>
      <c r="Q23" s="20"/>
      <c r="R23" s="20"/>
      <c r="S23" s="20"/>
      <c r="T23" s="20"/>
      <c r="U23" s="20"/>
      <c r="V23" s="20"/>
      <c r="W23" s="20"/>
      <c r="X23" s="20"/>
      <c r="Y23" s="20"/>
    </row>
    <row r="24" spans="1:25" ht="19.5" customHeight="1" x14ac:dyDescent="0.2">
      <c r="A24" s="66">
        <f t="shared" si="5"/>
        <v>16</v>
      </c>
      <c r="B24" s="70"/>
      <c r="C24" s="70"/>
      <c r="D24" s="70"/>
      <c r="E24" s="56"/>
      <c r="F24" s="51">
        <f t="shared" si="6"/>
        <v>0</v>
      </c>
      <c r="G24" s="52"/>
      <c r="H24" s="52" t="s">
        <v>14</v>
      </c>
      <c r="I24" s="50"/>
      <c r="J24" s="51">
        <f t="shared" si="7"/>
        <v>0</v>
      </c>
      <c r="K24" s="50"/>
      <c r="L24" s="51">
        <f t="shared" si="8"/>
        <v>0</v>
      </c>
      <c r="M24" s="40">
        <f t="shared" si="9"/>
        <v>0</v>
      </c>
      <c r="N24" s="59">
        <f t="shared" si="10"/>
        <v>12</v>
      </c>
      <c r="P24" s="20"/>
      <c r="Q24" s="20"/>
      <c r="R24" s="20"/>
      <c r="S24" s="20"/>
      <c r="T24" s="20"/>
      <c r="U24" s="20"/>
      <c r="V24" s="20"/>
      <c r="W24" s="20"/>
      <c r="X24" s="20"/>
      <c r="Y24" s="20"/>
    </row>
    <row r="25" spans="1:25" ht="19.5" customHeight="1" x14ac:dyDescent="0.2">
      <c r="A25" s="66">
        <f t="shared" si="5"/>
        <v>17</v>
      </c>
      <c r="B25" s="70"/>
      <c r="C25" s="70"/>
      <c r="D25" s="70"/>
      <c r="E25" s="56"/>
      <c r="F25" s="51">
        <f t="shared" si="6"/>
        <v>0</v>
      </c>
      <c r="G25" s="52"/>
      <c r="H25" s="52" t="s">
        <v>14</v>
      </c>
      <c r="I25" s="50"/>
      <c r="J25" s="51">
        <f t="shared" si="7"/>
        <v>0</v>
      </c>
      <c r="K25" s="50"/>
      <c r="L25" s="51">
        <f t="shared" si="8"/>
        <v>0</v>
      </c>
      <c r="M25" s="40">
        <f t="shared" si="9"/>
        <v>0</v>
      </c>
      <c r="N25" s="59">
        <f t="shared" si="10"/>
        <v>12</v>
      </c>
      <c r="P25" s="20"/>
      <c r="Q25" s="20"/>
      <c r="R25" s="20"/>
      <c r="S25" s="20"/>
      <c r="T25" s="20"/>
      <c r="U25" s="20"/>
      <c r="V25" s="20"/>
      <c r="W25" s="20"/>
      <c r="X25" s="20"/>
      <c r="Y25" s="20"/>
    </row>
    <row r="26" spans="1:25" ht="19.5" customHeight="1" x14ac:dyDescent="0.2">
      <c r="A26" s="66">
        <f t="shared" si="5"/>
        <v>18</v>
      </c>
      <c r="B26" s="70"/>
      <c r="C26" s="70"/>
      <c r="D26" s="70"/>
      <c r="E26" s="56"/>
      <c r="F26" s="51">
        <f t="shared" si="6"/>
        <v>0</v>
      </c>
      <c r="G26" s="52"/>
      <c r="H26" s="52" t="s">
        <v>14</v>
      </c>
      <c r="I26" s="50"/>
      <c r="J26" s="51">
        <f t="shared" si="7"/>
        <v>0</v>
      </c>
      <c r="K26" s="50"/>
      <c r="L26" s="51">
        <f t="shared" si="8"/>
        <v>0</v>
      </c>
      <c r="M26" s="40">
        <f t="shared" si="9"/>
        <v>0</v>
      </c>
      <c r="N26" s="59">
        <f t="shared" si="10"/>
        <v>12</v>
      </c>
      <c r="P26" s="20"/>
      <c r="Q26" s="20"/>
      <c r="R26" s="20"/>
      <c r="S26" s="20"/>
      <c r="T26" s="20"/>
      <c r="U26" s="20"/>
      <c r="V26" s="20"/>
      <c r="W26" s="20"/>
      <c r="X26" s="20"/>
      <c r="Y26" s="20"/>
    </row>
    <row r="27" spans="1:25" ht="19.5" customHeight="1" x14ac:dyDescent="0.2">
      <c r="A27" s="66">
        <f t="shared" si="5"/>
        <v>19</v>
      </c>
      <c r="B27" s="70"/>
      <c r="C27" s="70"/>
      <c r="D27" s="70"/>
      <c r="E27" s="56"/>
      <c r="F27" s="51">
        <f t="shared" si="6"/>
        <v>0</v>
      </c>
      <c r="G27" s="52"/>
      <c r="H27" s="52" t="s">
        <v>14</v>
      </c>
      <c r="I27" s="50"/>
      <c r="J27" s="51">
        <f t="shared" si="7"/>
        <v>0</v>
      </c>
      <c r="K27" s="50"/>
      <c r="L27" s="51">
        <f t="shared" si="8"/>
        <v>0</v>
      </c>
      <c r="M27" s="40">
        <f t="shared" si="9"/>
        <v>0</v>
      </c>
      <c r="N27" s="59">
        <f t="shared" si="10"/>
        <v>12</v>
      </c>
    </row>
    <row r="28" spans="1:25" ht="19.5" customHeight="1" x14ac:dyDescent="0.2">
      <c r="A28" s="66">
        <f t="shared" si="5"/>
        <v>20</v>
      </c>
      <c r="B28" s="70"/>
      <c r="C28" s="70"/>
      <c r="D28" s="70"/>
      <c r="E28" s="56"/>
      <c r="F28" s="51">
        <f t="shared" si="6"/>
        <v>0</v>
      </c>
      <c r="G28" s="52"/>
      <c r="H28" s="52" t="s">
        <v>14</v>
      </c>
      <c r="I28" s="50"/>
      <c r="J28" s="51">
        <f t="shared" si="7"/>
        <v>0</v>
      </c>
      <c r="K28" s="50"/>
      <c r="L28" s="51">
        <f t="shared" si="8"/>
        <v>0</v>
      </c>
      <c r="M28" s="40">
        <f t="shared" si="9"/>
        <v>0</v>
      </c>
      <c r="N28" s="59">
        <f t="shared" si="10"/>
        <v>12</v>
      </c>
    </row>
    <row r="29" spans="1:25" ht="19.5" customHeight="1" x14ac:dyDescent="0.2">
      <c r="A29" s="66">
        <f t="shared" si="5"/>
        <v>21</v>
      </c>
      <c r="B29" s="70"/>
      <c r="C29" s="70"/>
      <c r="D29" s="70"/>
      <c r="E29" s="56"/>
      <c r="F29" s="51">
        <f t="shared" si="6"/>
        <v>0</v>
      </c>
      <c r="G29" s="52"/>
      <c r="H29" s="52" t="s">
        <v>14</v>
      </c>
      <c r="I29" s="50"/>
      <c r="J29" s="51">
        <f t="shared" si="7"/>
        <v>0</v>
      </c>
      <c r="K29" s="50"/>
      <c r="L29" s="51">
        <f t="shared" si="8"/>
        <v>0</v>
      </c>
      <c r="M29" s="40">
        <f t="shared" si="9"/>
        <v>0</v>
      </c>
      <c r="N29" s="59">
        <f t="shared" si="10"/>
        <v>12</v>
      </c>
    </row>
    <row r="30" spans="1:25" ht="19.5" customHeight="1" x14ac:dyDescent="0.2">
      <c r="A30" s="66">
        <f t="shared" si="5"/>
        <v>22</v>
      </c>
      <c r="B30" s="70"/>
      <c r="C30" s="70"/>
      <c r="D30" s="70"/>
      <c r="E30" s="56"/>
      <c r="F30" s="51">
        <f t="shared" si="6"/>
        <v>0</v>
      </c>
      <c r="G30" s="52"/>
      <c r="H30" s="52" t="s">
        <v>14</v>
      </c>
      <c r="I30" s="50"/>
      <c r="J30" s="51">
        <f t="shared" si="7"/>
        <v>0</v>
      </c>
      <c r="K30" s="50"/>
      <c r="L30" s="51">
        <f t="shared" si="8"/>
        <v>0</v>
      </c>
      <c r="M30" s="40">
        <f t="shared" si="9"/>
        <v>0</v>
      </c>
      <c r="N30" s="59">
        <f t="shared" si="10"/>
        <v>12</v>
      </c>
    </row>
    <row r="31" spans="1:25" ht="19.5" customHeight="1" x14ac:dyDescent="0.2">
      <c r="A31" s="66">
        <f t="shared" si="5"/>
        <v>23</v>
      </c>
      <c r="B31" s="70"/>
      <c r="C31" s="70"/>
      <c r="D31" s="70"/>
      <c r="E31" s="56"/>
      <c r="F31" s="51">
        <f t="shared" si="6"/>
        <v>0</v>
      </c>
      <c r="G31" s="52"/>
      <c r="H31" s="52" t="s">
        <v>14</v>
      </c>
      <c r="I31" s="50"/>
      <c r="J31" s="51">
        <f t="shared" si="7"/>
        <v>0</v>
      </c>
      <c r="K31" s="50"/>
      <c r="L31" s="51">
        <f t="shared" si="8"/>
        <v>0</v>
      </c>
      <c r="M31" s="40">
        <f t="shared" si="9"/>
        <v>0</v>
      </c>
      <c r="N31" s="59">
        <f t="shared" si="10"/>
        <v>12</v>
      </c>
    </row>
    <row r="32" spans="1:25" ht="19.5" customHeight="1" x14ac:dyDescent="0.2">
      <c r="M32" s="4"/>
    </row>
    <row r="33" spans="1:14" ht="19.5" customHeight="1" x14ac:dyDescent="0.2">
      <c r="M33" s="4"/>
    </row>
    <row r="34" spans="1:14" ht="19.5" customHeight="1" x14ac:dyDescent="0.2">
      <c r="M34" s="4"/>
    </row>
    <row r="35" spans="1:14" ht="19.5" customHeight="1" x14ac:dyDescent="0.2">
      <c r="M35" s="4"/>
    </row>
    <row r="36" spans="1:14" ht="19.5" customHeight="1" x14ac:dyDescent="0.2">
      <c r="M36" s="4"/>
    </row>
    <row r="37" spans="1:14" ht="19.5" customHeight="1" x14ac:dyDescent="0.2">
      <c r="M37" s="4"/>
    </row>
    <row r="39" spans="1:14" ht="19.5" customHeight="1" x14ac:dyDescent="0.25">
      <c r="A39" s="1" t="s">
        <v>259</v>
      </c>
      <c r="B39" s="1"/>
      <c r="C39" s="2"/>
    </row>
    <row r="40" spans="1:14" ht="19.5" customHeight="1" x14ac:dyDescent="0.2">
      <c r="A40" s="8" t="s">
        <v>12</v>
      </c>
      <c r="B40" s="8"/>
      <c r="C40" s="9"/>
      <c r="D40" s="10"/>
    </row>
    <row r="41" spans="1:14" ht="19.5" customHeight="1" x14ac:dyDescent="0.2">
      <c r="A41" s="11"/>
      <c r="B41" s="11"/>
      <c r="D41" s="10"/>
    </row>
    <row r="42" spans="1:14" ht="19.5" customHeight="1" x14ac:dyDescent="0.2">
      <c r="A42" s="11"/>
      <c r="B42" s="11"/>
      <c r="C42" s="10"/>
      <c r="D42" s="10"/>
      <c r="I42" s="5"/>
      <c r="J42" s="5"/>
      <c r="K42" s="5"/>
      <c r="L42" s="5"/>
    </row>
    <row r="43" spans="1:14" ht="19.5" customHeight="1" x14ac:dyDescent="0.25">
      <c r="A43" s="12" t="s">
        <v>0</v>
      </c>
      <c r="B43" s="12"/>
      <c r="C43" s="13"/>
      <c r="D43" s="14"/>
      <c r="E43" s="12" t="s">
        <v>8</v>
      </c>
      <c r="F43" s="14"/>
      <c r="G43" s="14" t="s">
        <v>21</v>
      </c>
      <c r="H43" s="14"/>
      <c r="I43" s="15"/>
      <c r="J43" s="15"/>
      <c r="K43" s="15"/>
      <c r="L43" s="12" t="s">
        <v>11</v>
      </c>
      <c r="M43" s="16"/>
      <c r="N43" s="16"/>
    </row>
    <row r="44" spans="1:14" ht="19.5" customHeight="1" x14ac:dyDescent="0.2">
      <c r="A44" s="17"/>
      <c r="B44" s="17"/>
      <c r="C44" s="18"/>
      <c r="D44" s="10"/>
      <c r="I44" s="5"/>
      <c r="J44" s="5"/>
      <c r="K44" s="5"/>
      <c r="L44" s="5"/>
    </row>
    <row r="45" spans="1:14" ht="19.5" customHeight="1" thickBot="1" x14ac:dyDescent="0.25">
      <c r="A45" s="19"/>
      <c r="B45" s="19"/>
      <c r="C45" s="3"/>
    </row>
    <row r="46" spans="1:14" ht="19.5" customHeight="1" thickTop="1" x14ac:dyDescent="0.2">
      <c r="A46" s="31" t="s">
        <v>2</v>
      </c>
      <c r="B46" s="33" t="s">
        <v>22</v>
      </c>
      <c r="C46" s="32" t="s">
        <v>23</v>
      </c>
      <c r="D46" s="32" t="s">
        <v>10</v>
      </c>
      <c r="E46" s="30" t="s">
        <v>9</v>
      </c>
      <c r="F46" s="27" t="s">
        <v>3</v>
      </c>
      <c r="G46" s="77" t="s">
        <v>13</v>
      </c>
      <c r="H46" s="78"/>
      <c r="I46" s="79"/>
      <c r="J46" s="27" t="s">
        <v>3</v>
      </c>
      <c r="K46" s="30" t="s">
        <v>20</v>
      </c>
      <c r="L46" s="27" t="s">
        <v>3</v>
      </c>
      <c r="M46" s="28" t="s">
        <v>6</v>
      </c>
      <c r="N46" s="29" t="s">
        <v>7</v>
      </c>
    </row>
    <row r="47" spans="1:14" ht="19.5" customHeight="1" x14ac:dyDescent="0.2">
      <c r="A47" s="83">
        <f>ROW(A1)</f>
        <v>1</v>
      </c>
      <c r="B47" s="81" t="s">
        <v>28</v>
      </c>
      <c r="C47" s="81" t="s">
        <v>29</v>
      </c>
      <c r="D47" s="81" t="s">
        <v>54</v>
      </c>
      <c r="E47" s="67">
        <v>9.1999999999999993</v>
      </c>
      <c r="F47" s="43">
        <f t="shared" ref="F47:F67" si="11">IF(E47&lt;&gt;0,INT(4.48676*(15.1-E47)^2.5),0)</f>
        <v>379</v>
      </c>
      <c r="G47" s="44">
        <v>1</v>
      </c>
      <c r="H47" s="44" t="s">
        <v>14</v>
      </c>
      <c r="I47" s="42">
        <v>58</v>
      </c>
      <c r="J47" s="43">
        <f t="shared" ref="J47:J67" si="12">IF(G47+I47&lt;&gt;0,INT(0.049752*(200.43-((G47*60)+I47))^2.1),0)</f>
        <v>525</v>
      </c>
      <c r="K47" s="42">
        <v>7.34</v>
      </c>
      <c r="L47" s="43">
        <f t="shared" ref="L47:L67" si="13">IF(K47&lt;&gt;0,INT(56.0211*(K47-1.5)^1.35),0)</f>
        <v>606</v>
      </c>
      <c r="M47" s="45">
        <f t="shared" ref="M47:M67" si="14">SUM(F47++J47+L47)</f>
        <v>1510</v>
      </c>
      <c r="N47" s="46">
        <f t="shared" ref="N47:N67" si="15">RANK(M47,$M$47:$M$67,0)</f>
        <v>1</v>
      </c>
    </row>
    <row r="48" spans="1:14" ht="19.5" customHeight="1" x14ac:dyDescent="0.2">
      <c r="A48" s="83">
        <f t="shared" ref="A48:A67" si="16">ROW(A2)</f>
        <v>2</v>
      </c>
      <c r="B48" s="81" t="s">
        <v>172</v>
      </c>
      <c r="C48" s="81" t="s">
        <v>104</v>
      </c>
      <c r="D48" s="81" t="s">
        <v>53</v>
      </c>
      <c r="E48" s="67">
        <v>8.6999999999999993</v>
      </c>
      <c r="F48" s="43">
        <f t="shared" si="11"/>
        <v>464</v>
      </c>
      <c r="G48" s="44">
        <v>2</v>
      </c>
      <c r="H48" s="44" t="s">
        <v>14</v>
      </c>
      <c r="I48" s="42">
        <v>19</v>
      </c>
      <c r="J48" s="43">
        <f t="shared" si="12"/>
        <v>283</v>
      </c>
      <c r="K48" s="42">
        <v>6.55</v>
      </c>
      <c r="L48" s="43">
        <f t="shared" si="13"/>
        <v>498</v>
      </c>
      <c r="M48" s="45">
        <f t="shared" si="14"/>
        <v>1245</v>
      </c>
      <c r="N48" s="46">
        <f t="shared" si="15"/>
        <v>2</v>
      </c>
    </row>
    <row r="49" spans="1:14" ht="19.5" customHeight="1" x14ac:dyDescent="0.2">
      <c r="A49" s="83">
        <f t="shared" si="16"/>
        <v>3</v>
      </c>
      <c r="B49" s="81" t="s">
        <v>24</v>
      </c>
      <c r="C49" s="81" t="s">
        <v>25</v>
      </c>
      <c r="D49" s="81" t="s">
        <v>54</v>
      </c>
      <c r="E49" s="67">
        <v>9.6999999999999993</v>
      </c>
      <c r="F49" s="43">
        <f t="shared" si="11"/>
        <v>304</v>
      </c>
      <c r="G49" s="44">
        <v>2</v>
      </c>
      <c r="H49" s="44" t="s">
        <v>14</v>
      </c>
      <c r="I49" s="42">
        <v>15</v>
      </c>
      <c r="J49" s="43">
        <f t="shared" si="12"/>
        <v>323</v>
      </c>
      <c r="K49" s="42">
        <v>6.33</v>
      </c>
      <c r="L49" s="43">
        <f t="shared" si="13"/>
        <v>469</v>
      </c>
      <c r="M49" s="45">
        <f t="shared" si="14"/>
        <v>1096</v>
      </c>
      <c r="N49" s="46">
        <f t="shared" si="15"/>
        <v>3</v>
      </c>
    </row>
    <row r="50" spans="1:14" ht="19.5" customHeight="1" x14ac:dyDescent="0.2">
      <c r="A50" s="92">
        <f t="shared" si="16"/>
        <v>4</v>
      </c>
      <c r="B50" s="85" t="s">
        <v>30</v>
      </c>
      <c r="C50" s="85" t="s">
        <v>31</v>
      </c>
      <c r="D50" s="85" t="s">
        <v>54</v>
      </c>
      <c r="E50" s="73">
        <v>9.5</v>
      </c>
      <c r="F50" s="51">
        <f t="shared" si="11"/>
        <v>332</v>
      </c>
      <c r="G50" s="52">
        <v>2</v>
      </c>
      <c r="H50" s="52" t="s">
        <v>14</v>
      </c>
      <c r="I50" s="50">
        <v>17</v>
      </c>
      <c r="J50" s="51">
        <f t="shared" si="12"/>
        <v>303</v>
      </c>
      <c r="K50" s="50">
        <v>6.19</v>
      </c>
      <c r="L50" s="51">
        <f t="shared" si="13"/>
        <v>451</v>
      </c>
      <c r="M50" s="53">
        <f t="shared" si="14"/>
        <v>1086</v>
      </c>
      <c r="N50" s="59">
        <f t="shared" si="15"/>
        <v>4</v>
      </c>
    </row>
    <row r="51" spans="1:14" ht="19.5" customHeight="1" x14ac:dyDescent="0.2">
      <c r="A51" s="92">
        <f t="shared" si="16"/>
        <v>5</v>
      </c>
      <c r="B51" s="85" t="s">
        <v>34</v>
      </c>
      <c r="C51" s="85" t="s">
        <v>35</v>
      </c>
      <c r="D51" s="85" t="s">
        <v>54</v>
      </c>
      <c r="E51" s="73">
        <v>9.4</v>
      </c>
      <c r="F51" s="51">
        <f t="shared" si="11"/>
        <v>348</v>
      </c>
      <c r="G51" s="52">
        <v>2</v>
      </c>
      <c r="H51" s="52" t="s">
        <v>14</v>
      </c>
      <c r="I51" s="50">
        <v>38</v>
      </c>
      <c r="J51" s="51">
        <f t="shared" si="12"/>
        <v>130</v>
      </c>
      <c r="K51" s="50">
        <v>6.75</v>
      </c>
      <c r="L51" s="51">
        <f t="shared" si="13"/>
        <v>525</v>
      </c>
      <c r="M51" s="53">
        <f t="shared" si="14"/>
        <v>1003</v>
      </c>
      <c r="N51" s="59">
        <f t="shared" si="15"/>
        <v>5</v>
      </c>
    </row>
    <row r="52" spans="1:14" ht="19.5" customHeight="1" x14ac:dyDescent="0.2">
      <c r="A52" s="92">
        <f t="shared" si="16"/>
        <v>6</v>
      </c>
      <c r="B52" s="85" t="s">
        <v>113</v>
      </c>
      <c r="C52" s="85" t="s">
        <v>248</v>
      </c>
      <c r="D52" s="85" t="s">
        <v>53</v>
      </c>
      <c r="E52" s="73">
        <v>8.8000000000000007</v>
      </c>
      <c r="F52" s="51">
        <f t="shared" si="11"/>
        <v>446</v>
      </c>
      <c r="G52" s="52">
        <v>2</v>
      </c>
      <c r="H52" s="52" t="s">
        <v>14</v>
      </c>
      <c r="I52" s="50">
        <v>19</v>
      </c>
      <c r="J52" s="51">
        <f t="shared" si="12"/>
        <v>283</v>
      </c>
      <c r="K52" s="50">
        <v>4.0999999999999996</v>
      </c>
      <c r="L52" s="51">
        <f t="shared" si="13"/>
        <v>203</v>
      </c>
      <c r="M52" s="53">
        <f t="shared" si="14"/>
        <v>932</v>
      </c>
      <c r="N52" s="59">
        <f t="shared" si="15"/>
        <v>6</v>
      </c>
    </row>
    <row r="53" spans="1:14" ht="19.5" customHeight="1" x14ac:dyDescent="0.2">
      <c r="A53" s="92">
        <f t="shared" si="16"/>
        <v>7</v>
      </c>
      <c r="B53" s="85" t="s">
        <v>36</v>
      </c>
      <c r="C53" s="85" t="s">
        <v>37</v>
      </c>
      <c r="D53" s="85" t="s">
        <v>54</v>
      </c>
      <c r="E53" s="73">
        <v>10.5</v>
      </c>
      <c r="F53" s="51">
        <f t="shared" si="11"/>
        <v>203</v>
      </c>
      <c r="G53" s="52">
        <v>3</v>
      </c>
      <c r="H53" s="52" t="s">
        <v>14</v>
      </c>
      <c r="I53" s="50">
        <v>2</v>
      </c>
      <c r="J53" s="51">
        <f t="shared" si="12"/>
        <v>22</v>
      </c>
      <c r="K53" s="50">
        <v>7.06</v>
      </c>
      <c r="L53" s="51">
        <f t="shared" si="13"/>
        <v>567</v>
      </c>
      <c r="M53" s="53">
        <f t="shared" si="14"/>
        <v>792</v>
      </c>
      <c r="N53" s="59">
        <f t="shared" si="15"/>
        <v>7</v>
      </c>
    </row>
    <row r="54" spans="1:14" ht="19.5" customHeight="1" x14ac:dyDescent="0.2">
      <c r="A54" s="92">
        <f t="shared" si="16"/>
        <v>8</v>
      </c>
      <c r="B54" s="85" t="s">
        <v>32</v>
      </c>
      <c r="C54" s="85" t="s">
        <v>33</v>
      </c>
      <c r="D54" s="85" t="s">
        <v>54</v>
      </c>
      <c r="E54" s="73">
        <v>10.6</v>
      </c>
      <c r="F54" s="51">
        <f t="shared" si="11"/>
        <v>192</v>
      </c>
      <c r="G54" s="52">
        <v>2</v>
      </c>
      <c r="H54" s="52" t="s">
        <v>14</v>
      </c>
      <c r="I54" s="50">
        <v>50</v>
      </c>
      <c r="J54" s="51">
        <f t="shared" si="12"/>
        <v>64</v>
      </c>
      <c r="K54" s="50">
        <v>6.12</v>
      </c>
      <c r="L54" s="51">
        <f t="shared" si="13"/>
        <v>442</v>
      </c>
      <c r="M54" s="53">
        <f t="shared" si="14"/>
        <v>698</v>
      </c>
      <c r="N54" s="59">
        <f t="shared" si="15"/>
        <v>8</v>
      </c>
    </row>
    <row r="55" spans="1:14" ht="19.5" customHeight="1" x14ac:dyDescent="0.2">
      <c r="A55" s="92">
        <f t="shared" si="16"/>
        <v>9</v>
      </c>
      <c r="B55" s="85" t="s">
        <v>42</v>
      </c>
      <c r="C55" s="85" t="s">
        <v>43</v>
      </c>
      <c r="D55" s="85" t="s">
        <v>54</v>
      </c>
      <c r="E55" s="73">
        <v>10.7</v>
      </c>
      <c r="F55" s="51">
        <f t="shared" si="11"/>
        <v>182</v>
      </c>
      <c r="G55" s="52">
        <v>2</v>
      </c>
      <c r="H55" s="52" t="s">
        <v>14</v>
      </c>
      <c r="I55" s="50">
        <v>55</v>
      </c>
      <c r="J55" s="51">
        <f t="shared" si="12"/>
        <v>44</v>
      </c>
      <c r="K55" s="50">
        <v>5.9</v>
      </c>
      <c r="L55" s="51">
        <f t="shared" si="13"/>
        <v>414</v>
      </c>
      <c r="M55" s="53">
        <f t="shared" si="14"/>
        <v>640</v>
      </c>
      <c r="N55" s="59">
        <f t="shared" si="15"/>
        <v>9</v>
      </c>
    </row>
    <row r="56" spans="1:14" ht="19.5" customHeight="1" x14ac:dyDescent="0.2">
      <c r="A56" s="92">
        <f t="shared" si="16"/>
        <v>10</v>
      </c>
      <c r="B56" s="85" t="s">
        <v>40</v>
      </c>
      <c r="C56" s="85" t="s">
        <v>41</v>
      </c>
      <c r="D56" s="85" t="s">
        <v>54</v>
      </c>
      <c r="E56" s="73">
        <v>9.9</v>
      </c>
      <c r="F56" s="51">
        <f t="shared" si="11"/>
        <v>276</v>
      </c>
      <c r="G56" s="52">
        <v>3</v>
      </c>
      <c r="H56" s="52" t="s">
        <v>14</v>
      </c>
      <c r="I56" s="50">
        <v>2</v>
      </c>
      <c r="J56" s="51">
        <f t="shared" si="12"/>
        <v>22</v>
      </c>
      <c r="K56" s="50">
        <v>5.3</v>
      </c>
      <c r="L56" s="51">
        <f t="shared" si="13"/>
        <v>339</v>
      </c>
      <c r="M56" s="53">
        <f t="shared" si="14"/>
        <v>637</v>
      </c>
      <c r="N56" s="59">
        <f t="shared" si="15"/>
        <v>10</v>
      </c>
    </row>
    <row r="57" spans="1:14" ht="19.5" customHeight="1" x14ac:dyDescent="0.2">
      <c r="A57" s="92">
        <f t="shared" si="16"/>
        <v>11</v>
      </c>
      <c r="B57" s="85" t="s">
        <v>207</v>
      </c>
      <c r="C57" s="85" t="s">
        <v>221</v>
      </c>
      <c r="D57" s="85" t="s">
        <v>53</v>
      </c>
      <c r="E57" s="73">
        <v>10.3</v>
      </c>
      <c r="F57" s="51">
        <f t="shared" si="11"/>
        <v>226</v>
      </c>
      <c r="G57" s="52">
        <v>2</v>
      </c>
      <c r="H57" s="52" t="s">
        <v>14</v>
      </c>
      <c r="I57" s="50">
        <v>47</v>
      </c>
      <c r="J57" s="51">
        <f t="shared" si="12"/>
        <v>78</v>
      </c>
      <c r="K57" s="50">
        <v>5.13</v>
      </c>
      <c r="L57" s="51">
        <f t="shared" si="13"/>
        <v>319</v>
      </c>
      <c r="M57" s="53">
        <f t="shared" si="14"/>
        <v>623</v>
      </c>
      <c r="N57" s="59">
        <f t="shared" si="15"/>
        <v>11</v>
      </c>
    </row>
    <row r="58" spans="1:14" ht="19.5" customHeight="1" x14ac:dyDescent="0.2">
      <c r="A58" s="92">
        <f t="shared" si="16"/>
        <v>12</v>
      </c>
      <c r="B58" s="85" t="s">
        <v>44</v>
      </c>
      <c r="C58" s="85" t="s">
        <v>45</v>
      </c>
      <c r="D58" s="85" t="s">
        <v>54</v>
      </c>
      <c r="E58" s="73">
        <v>10.5</v>
      </c>
      <c r="F58" s="51">
        <f t="shared" si="11"/>
        <v>203</v>
      </c>
      <c r="G58" s="52">
        <v>2</v>
      </c>
      <c r="H58" s="52" t="s">
        <v>14</v>
      </c>
      <c r="I58" s="50">
        <v>51</v>
      </c>
      <c r="J58" s="51">
        <f t="shared" si="12"/>
        <v>60</v>
      </c>
      <c r="K58" s="50">
        <v>5.2</v>
      </c>
      <c r="L58" s="51">
        <f t="shared" si="13"/>
        <v>327</v>
      </c>
      <c r="M58" s="53">
        <f t="shared" si="14"/>
        <v>590</v>
      </c>
      <c r="N58" s="59">
        <f t="shared" si="15"/>
        <v>12</v>
      </c>
    </row>
    <row r="59" spans="1:14" ht="19.5" customHeight="1" x14ac:dyDescent="0.2">
      <c r="A59" s="92">
        <f t="shared" si="16"/>
        <v>13</v>
      </c>
      <c r="B59" s="85" t="s">
        <v>230</v>
      </c>
      <c r="C59" s="85" t="s">
        <v>218</v>
      </c>
      <c r="D59" s="85" t="s">
        <v>53</v>
      </c>
      <c r="E59" s="73">
        <v>10.3</v>
      </c>
      <c r="F59" s="51">
        <f t="shared" si="11"/>
        <v>226</v>
      </c>
      <c r="G59" s="52">
        <v>2</v>
      </c>
      <c r="H59" s="52" t="s">
        <v>14</v>
      </c>
      <c r="I59" s="50">
        <v>47</v>
      </c>
      <c r="J59" s="51">
        <f t="shared" si="12"/>
        <v>78</v>
      </c>
      <c r="K59" s="50">
        <v>4.09</v>
      </c>
      <c r="L59" s="51">
        <f t="shared" si="13"/>
        <v>202</v>
      </c>
      <c r="M59" s="53">
        <f t="shared" si="14"/>
        <v>506</v>
      </c>
      <c r="N59" s="59">
        <f t="shared" si="15"/>
        <v>13</v>
      </c>
    </row>
    <row r="60" spans="1:14" ht="19.5" customHeight="1" x14ac:dyDescent="0.2">
      <c r="A60" s="92">
        <f t="shared" si="16"/>
        <v>14</v>
      </c>
      <c r="B60" s="85" t="s">
        <v>55</v>
      </c>
      <c r="C60" s="85" t="s">
        <v>112</v>
      </c>
      <c r="D60" s="85" t="s">
        <v>53</v>
      </c>
      <c r="E60" s="73">
        <v>9.1999999999999993</v>
      </c>
      <c r="F60" s="51">
        <f t="shared" si="11"/>
        <v>379</v>
      </c>
      <c r="G60" s="52"/>
      <c r="H60" s="52" t="s">
        <v>14</v>
      </c>
      <c r="I60" s="50"/>
      <c r="J60" s="51">
        <f t="shared" si="12"/>
        <v>0</v>
      </c>
      <c r="K60" s="50"/>
      <c r="L60" s="51">
        <f t="shared" si="13"/>
        <v>0</v>
      </c>
      <c r="M60" s="53">
        <f t="shared" si="14"/>
        <v>379</v>
      </c>
      <c r="N60" s="59">
        <f t="shared" si="15"/>
        <v>14</v>
      </c>
    </row>
    <row r="61" spans="1:14" ht="19.5" customHeight="1" x14ac:dyDescent="0.2">
      <c r="A61" s="92">
        <f t="shared" si="16"/>
        <v>15</v>
      </c>
      <c r="B61" s="85" t="s">
        <v>26</v>
      </c>
      <c r="C61" s="85" t="s">
        <v>27</v>
      </c>
      <c r="D61" s="85" t="s">
        <v>54</v>
      </c>
      <c r="E61" s="73"/>
      <c r="F61" s="51">
        <f t="shared" si="11"/>
        <v>0</v>
      </c>
      <c r="G61" s="52"/>
      <c r="H61" s="52" t="s">
        <v>14</v>
      </c>
      <c r="I61" s="50"/>
      <c r="J61" s="51">
        <f t="shared" si="12"/>
        <v>0</v>
      </c>
      <c r="K61" s="50"/>
      <c r="L61" s="51">
        <f t="shared" si="13"/>
        <v>0</v>
      </c>
      <c r="M61" s="53">
        <f t="shared" si="14"/>
        <v>0</v>
      </c>
      <c r="N61" s="59">
        <f t="shared" si="15"/>
        <v>15</v>
      </c>
    </row>
    <row r="62" spans="1:14" ht="19.5" customHeight="1" x14ac:dyDescent="0.2">
      <c r="A62" s="92">
        <f t="shared" si="16"/>
        <v>16</v>
      </c>
      <c r="B62" s="85" t="s">
        <v>143</v>
      </c>
      <c r="C62" s="85" t="s">
        <v>177</v>
      </c>
      <c r="D62" s="85" t="s">
        <v>53</v>
      </c>
      <c r="E62" s="73"/>
      <c r="F62" s="51">
        <f t="shared" si="11"/>
        <v>0</v>
      </c>
      <c r="G62" s="52"/>
      <c r="H62" s="52" t="s">
        <v>14</v>
      </c>
      <c r="I62" s="50"/>
      <c r="J62" s="51">
        <f t="shared" si="12"/>
        <v>0</v>
      </c>
      <c r="K62" s="50"/>
      <c r="L62" s="51">
        <f t="shared" si="13"/>
        <v>0</v>
      </c>
      <c r="M62" s="53">
        <f t="shared" si="14"/>
        <v>0</v>
      </c>
      <c r="N62" s="59">
        <f t="shared" si="15"/>
        <v>15</v>
      </c>
    </row>
    <row r="63" spans="1:14" ht="19.5" customHeight="1" x14ac:dyDescent="0.2">
      <c r="A63" s="75">
        <f t="shared" si="16"/>
        <v>17</v>
      </c>
      <c r="B63" s="65" t="s">
        <v>38</v>
      </c>
      <c r="C63" s="65" t="s">
        <v>39</v>
      </c>
      <c r="D63" s="65" t="s">
        <v>54</v>
      </c>
      <c r="E63" s="56"/>
      <c r="F63" s="51">
        <f t="shared" si="11"/>
        <v>0</v>
      </c>
      <c r="G63" s="52"/>
      <c r="H63" s="52" t="s">
        <v>14</v>
      </c>
      <c r="I63" s="50"/>
      <c r="J63" s="51">
        <f t="shared" si="12"/>
        <v>0</v>
      </c>
      <c r="K63" s="50"/>
      <c r="L63" s="51">
        <f t="shared" si="13"/>
        <v>0</v>
      </c>
      <c r="M63" s="40">
        <f t="shared" si="14"/>
        <v>0</v>
      </c>
      <c r="N63" s="59">
        <f t="shared" si="15"/>
        <v>15</v>
      </c>
    </row>
    <row r="64" spans="1:14" ht="19.5" customHeight="1" x14ac:dyDescent="0.2">
      <c r="A64" s="75">
        <f>ROW(A18)</f>
        <v>18</v>
      </c>
      <c r="B64" s="65" t="s">
        <v>98</v>
      </c>
      <c r="C64" s="65" t="s">
        <v>249</v>
      </c>
      <c r="D64" s="65" t="s">
        <v>53</v>
      </c>
      <c r="E64" s="56"/>
      <c r="F64" s="51">
        <f t="shared" si="11"/>
        <v>0</v>
      </c>
      <c r="G64" s="52"/>
      <c r="H64" s="52" t="s">
        <v>14</v>
      </c>
      <c r="I64" s="50"/>
      <c r="J64" s="51">
        <f t="shared" si="12"/>
        <v>0</v>
      </c>
      <c r="K64" s="50"/>
      <c r="L64" s="51">
        <f t="shared" si="13"/>
        <v>0</v>
      </c>
      <c r="M64" s="40">
        <f t="shared" si="14"/>
        <v>0</v>
      </c>
      <c r="N64" s="59">
        <f t="shared" si="15"/>
        <v>15</v>
      </c>
    </row>
    <row r="65" spans="1:14" ht="19.5" customHeight="1" x14ac:dyDescent="0.2">
      <c r="A65" s="75">
        <f t="shared" si="16"/>
        <v>19</v>
      </c>
      <c r="B65" s="65" t="s">
        <v>250</v>
      </c>
      <c r="C65" s="65" t="s">
        <v>174</v>
      </c>
      <c r="D65" s="65" t="s">
        <v>53</v>
      </c>
      <c r="E65" s="56"/>
      <c r="F65" s="51">
        <f t="shared" si="11"/>
        <v>0</v>
      </c>
      <c r="G65" s="52"/>
      <c r="H65" s="52" t="s">
        <v>14</v>
      </c>
      <c r="I65" s="50"/>
      <c r="J65" s="51">
        <f t="shared" si="12"/>
        <v>0</v>
      </c>
      <c r="K65" s="50"/>
      <c r="L65" s="51">
        <f t="shared" si="13"/>
        <v>0</v>
      </c>
      <c r="M65" s="40">
        <f t="shared" si="14"/>
        <v>0</v>
      </c>
      <c r="N65" s="59">
        <f t="shared" si="15"/>
        <v>15</v>
      </c>
    </row>
    <row r="66" spans="1:14" ht="19.5" customHeight="1" x14ac:dyDescent="0.2">
      <c r="A66" s="75">
        <f t="shared" si="16"/>
        <v>20</v>
      </c>
      <c r="B66" s="65" t="s">
        <v>48</v>
      </c>
      <c r="C66" s="65" t="s">
        <v>251</v>
      </c>
      <c r="D66" s="65" t="s">
        <v>53</v>
      </c>
      <c r="E66" s="56"/>
      <c r="F66" s="51">
        <f t="shared" si="11"/>
        <v>0</v>
      </c>
      <c r="G66" s="52"/>
      <c r="H66" s="52" t="s">
        <v>14</v>
      </c>
      <c r="I66" s="50"/>
      <c r="J66" s="51">
        <f t="shared" si="12"/>
        <v>0</v>
      </c>
      <c r="K66" s="50"/>
      <c r="L66" s="51">
        <f t="shared" si="13"/>
        <v>0</v>
      </c>
      <c r="M66" s="40">
        <f t="shared" si="14"/>
        <v>0</v>
      </c>
      <c r="N66" s="59">
        <f t="shared" si="15"/>
        <v>15</v>
      </c>
    </row>
    <row r="67" spans="1:14" ht="19.5" customHeight="1" x14ac:dyDescent="0.2">
      <c r="A67" s="75">
        <f t="shared" si="16"/>
        <v>21</v>
      </c>
      <c r="B67" s="70"/>
      <c r="C67" s="70"/>
      <c r="D67" s="70"/>
      <c r="E67" s="56"/>
      <c r="F67" s="51">
        <f t="shared" si="11"/>
        <v>0</v>
      </c>
      <c r="G67" s="52"/>
      <c r="H67" s="52" t="s">
        <v>14</v>
      </c>
      <c r="I67" s="50"/>
      <c r="J67" s="51">
        <f t="shared" si="12"/>
        <v>0</v>
      </c>
      <c r="K67" s="50"/>
      <c r="L67" s="51">
        <f t="shared" si="13"/>
        <v>0</v>
      </c>
      <c r="M67" s="40">
        <f t="shared" si="14"/>
        <v>0</v>
      </c>
      <c r="N67" s="59">
        <f t="shared" si="15"/>
        <v>15</v>
      </c>
    </row>
  </sheetData>
  <sortState ref="B47:N67">
    <sortCondition ref="N47:N67"/>
  </sortState>
  <mergeCells count="2">
    <mergeCell ref="G8:I8"/>
    <mergeCell ref="G46:I46"/>
  </mergeCells>
  <phoneticPr fontId="9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1. razred</vt:lpstr>
      <vt:lpstr>2. in 3. razred</vt:lpstr>
      <vt:lpstr>4. in 5. razred</vt:lpstr>
      <vt:lpstr>6. in 7. razred</vt:lpstr>
      <vt:lpstr>8. in 9. razred</vt:lpstr>
    </vt:vector>
  </TitlesOfParts>
  <Company>OŠ Brežice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Henrik Omerzu</dc:creator>
  <cp:lastModifiedBy>Matej</cp:lastModifiedBy>
  <cp:lastPrinted>2017-04-14T10:40:39Z</cp:lastPrinted>
  <dcterms:created xsi:type="dcterms:W3CDTF">2010-05-18T19:21:57Z</dcterms:created>
  <dcterms:modified xsi:type="dcterms:W3CDTF">2017-04-14T10:41:09Z</dcterms:modified>
</cp:coreProperties>
</file>