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700" activeTab="4"/>
  </bookViews>
  <sheets>
    <sheet name="1. razred" sheetId="1" r:id="rId1"/>
    <sheet name="2. in 3. razred" sheetId="5" r:id="rId2"/>
    <sheet name="4. in 5. razred" sheetId="6" r:id="rId3"/>
    <sheet name="6. in 7. razred" sheetId="7" r:id="rId4"/>
    <sheet name="8. in 9. razred" sheetId="8" r:id="rId5"/>
  </sheets>
  <definedNames>
    <definedName name="_xlnm._FilterDatabase" localSheetId="3" hidden="1">'6. in 7. razred'!$B$41:$N$60</definedName>
  </definedNames>
  <calcPr calcId="152511"/>
</workbook>
</file>

<file path=xl/calcChain.xml><?xml version="1.0" encoding="utf-8"?>
<calcChain xmlns="http://schemas.openxmlformats.org/spreadsheetml/2006/main">
  <c r="L56" i="1" l="1"/>
  <c r="L38" i="1"/>
  <c r="L41" i="1"/>
  <c r="L52" i="1"/>
  <c r="L49" i="1"/>
  <c r="L54" i="1"/>
  <c r="L51" i="1"/>
  <c r="L47" i="1"/>
  <c r="L44" i="1"/>
  <c r="L57" i="1"/>
  <c r="L45" i="1"/>
  <c r="L40" i="1"/>
  <c r="L39" i="1"/>
  <c r="L53" i="1"/>
  <c r="L42" i="1"/>
  <c r="L50" i="1"/>
  <c r="L43" i="1"/>
  <c r="L55" i="1"/>
  <c r="L46" i="1"/>
  <c r="L48" i="1"/>
  <c r="F56" i="1"/>
  <c r="F38" i="1"/>
  <c r="F41" i="1"/>
  <c r="F52" i="1"/>
  <c r="F49" i="1"/>
  <c r="F54" i="1"/>
  <c r="F51" i="1"/>
  <c r="F47" i="1"/>
  <c r="F44" i="1"/>
  <c r="F57" i="1"/>
  <c r="F45" i="1"/>
  <c r="F40" i="1"/>
  <c r="F39" i="1"/>
  <c r="F53" i="1"/>
  <c r="F42" i="1"/>
  <c r="F50" i="1"/>
  <c r="F43" i="1"/>
  <c r="F55" i="1"/>
  <c r="F46" i="1"/>
  <c r="L56" i="7" l="1"/>
  <c r="L54" i="7"/>
  <c r="L50" i="7"/>
  <c r="J56" i="7"/>
  <c r="J54" i="7"/>
  <c r="J50" i="7"/>
  <c r="F56" i="7"/>
  <c r="F54" i="7"/>
  <c r="F50" i="7"/>
  <c r="A58" i="7"/>
  <c r="A59" i="7"/>
  <c r="A60" i="7"/>
  <c r="F50" i="6"/>
  <c r="J50" i="6"/>
  <c r="L50" i="6"/>
  <c r="F10" i="6"/>
  <c r="J10" i="6"/>
  <c r="L10" i="6"/>
  <c r="A26" i="6"/>
  <c r="M71" i="5"/>
  <c r="L71" i="5"/>
  <c r="L67" i="5"/>
  <c r="L59" i="5"/>
  <c r="L58" i="5"/>
  <c r="L74" i="5"/>
  <c r="L85" i="5"/>
  <c r="L70" i="5"/>
  <c r="L64" i="5"/>
  <c r="L57" i="5"/>
  <c r="J71" i="5"/>
  <c r="J67" i="5"/>
  <c r="J59" i="5"/>
  <c r="J58" i="5"/>
  <c r="J74" i="5"/>
  <c r="J85" i="5"/>
  <c r="J70" i="5"/>
  <c r="J64" i="5"/>
  <c r="J57" i="5"/>
  <c r="F71" i="5"/>
  <c r="F67" i="5"/>
  <c r="F59" i="5"/>
  <c r="F58" i="5"/>
  <c r="F74" i="5"/>
  <c r="F85" i="5"/>
  <c r="F70" i="5"/>
  <c r="F64" i="5"/>
  <c r="F57" i="5"/>
  <c r="A77" i="5"/>
  <c r="A78" i="5"/>
  <c r="A79" i="5"/>
  <c r="A80" i="5"/>
  <c r="A81" i="5"/>
  <c r="A82" i="5"/>
  <c r="A83" i="5"/>
  <c r="A84" i="5"/>
  <c r="A85" i="5"/>
  <c r="L19" i="5"/>
  <c r="L12" i="5"/>
  <c r="L10" i="5"/>
  <c r="L14" i="5"/>
  <c r="L13" i="5"/>
  <c r="J19" i="5"/>
  <c r="J12" i="5"/>
  <c r="J10" i="5"/>
  <c r="J14" i="5"/>
  <c r="J13" i="5"/>
  <c r="F19" i="5"/>
  <c r="M19" i="5" s="1"/>
  <c r="F12" i="5"/>
  <c r="F10" i="5"/>
  <c r="F14" i="5"/>
  <c r="F13" i="5"/>
  <c r="A36" i="5"/>
  <c r="A37" i="5"/>
  <c r="A38" i="5"/>
  <c r="A39" i="5"/>
  <c r="A40" i="5"/>
  <c r="J50" i="1"/>
  <c r="M50" i="1" s="1"/>
  <c r="J43" i="1"/>
  <c r="M43" i="1" s="1"/>
  <c r="J55" i="1"/>
  <c r="M55" i="1" s="1"/>
  <c r="J46" i="1"/>
  <c r="M46" i="1" s="1"/>
  <c r="A54" i="1"/>
  <c r="A55" i="1"/>
  <c r="A56" i="1"/>
  <c r="A57" i="1"/>
  <c r="M57" i="5" l="1"/>
  <c r="M59" i="5"/>
  <c r="M64" i="5"/>
  <c r="M70" i="5"/>
  <c r="M85" i="5"/>
  <c r="M74" i="5"/>
  <c r="M58" i="5"/>
  <c r="M12" i="5"/>
  <c r="M10" i="5"/>
  <c r="M67" i="5"/>
  <c r="M50" i="6"/>
  <c r="M10" i="6"/>
  <c r="M13" i="5"/>
  <c r="M14" i="5"/>
  <c r="M50" i="7"/>
  <c r="M54" i="7"/>
  <c r="M56" i="7"/>
  <c r="L10" i="1"/>
  <c r="L26" i="1"/>
  <c r="L18" i="1"/>
  <c r="J10" i="1"/>
  <c r="J26" i="1"/>
  <c r="J18" i="1"/>
  <c r="F10" i="1"/>
  <c r="F26" i="1"/>
  <c r="M26" i="1" s="1"/>
  <c r="F18" i="1"/>
  <c r="A24" i="1"/>
  <c r="A25" i="1"/>
  <c r="A26" i="1"/>
  <c r="M18" i="1" l="1"/>
  <c r="M10" i="1"/>
  <c r="L61" i="8"/>
  <c r="L53" i="8"/>
  <c r="L55" i="8"/>
  <c r="L50" i="8"/>
  <c r="L56" i="8"/>
  <c r="L48" i="8"/>
  <c r="L54" i="8"/>
  <c r="L47" i="8"/>
  <c r="L63" i="8"/>
  <c r="L49" i="8"/>
  <c r="L59" i="8"/>
  <c r="L66" i="8"/>
  <c r="L58" i="8"/>
  <c r="L57" i="8"/>
  <c r="L67" i="8"/>
  <c r="L64" i="8"/>
  <c r="L65" i="8"/>
  <c r="L62" i="8"/>
  <c r="L51" i="8"/>
  <c r="L60" i="8"/>
  <c r="L52" i="8"/>
  <c r="F61" i="8"/>
  <c r="F53" i="8"/>
  <c r="F55" i="8"/>
  <c r="F50" i="8"/>
  <c r="F56" i="8"/>
  <c r="F48" i="8"/>
  <c r="F54" i="8"/>
  <c r="F47" i="8"/>
  <c r="F63" i="8"/>
  <c r="F49" i="8"/>
  <c r="F59" i="8"/>
  <c r="F66" i="8"/>
  <c r="F58" i="8"/>
  <c r="F57" i="8"/>
  <c r="F67" i="8"/>
  <c r="F64" i="8"/>
  <c r="F65" i="8"/>
  <c r="F62" i="8"/>
  <c r="F51" i="8"/>
  <c r="F60" i="8"/>
  <c r="F52" i="8"/>
  <c r="L25" i="8"/>
  <c r="L14" i="8"/>
  <c r="L27" i="8"/>
  <c r="L26" i="8"/>
  <c r="L28" i="8"/>
  <c r="L29" i="8"/>
  <c r="L15" i="8"/>
  <c r="L16" i="8"/>
  <c r="L11" i="8"/>
  <c r="L20" i="8"/>
  <c r="L23" i="8"/>
  <c r="L30" i="8"/>
  <c r="L9" i="8"/>
  <c r="L10" i="8"/>
  <c r="L22" i="8"/>
  <c r="L12" i="8"/>
  <c r="L19" i="8"/>
  <c r="L24" i="8"/>
  <c r="L17" i="8"/>
  <c r="L18" i="8"/>
  <c r="L13" i="8"/>
  <c r="L31" i="8"/>
  <c r="L21" i="8"/>
  <c r="J25" i="8"/>
  <c r="J14" i="8"/>
  <c r="J27" i="8"/>
  <c r="J26" i="8"/>
  <c r="J28" i="8"/>
  <c r="J29" i="8"/>
  <c r="J15" i="8"/>
  <c r="J16" i="8"/>
  <c r="J11" i="8"/>
  <c r="J20" i="8"/>
  <c r="J23" i="8"/>
  <c r="J30" i="8"/>
  <c r="J9" i="8"/>
  <c r="J10" i="8"/>
  <c r="J22" i="8"/>
  <c r="J12" i="8"/>
  <c r="J19" i="8"/>
  <c r="J24" i="8"/>
  <c r="J17" i="8"/>
  <c r="J18" i="8"/>
  <c r="J13" i="8"/>
  <c r="J31" i="8"/>
  <c r="F25" i="8"/>
  <c r="F14" i="8"/>
  <c r="F27" i="8"/>
  <c r="F26" i="8"/>
  <c r="F28" i="8"/>
  <c r="F29" i="8"/>
  <c r="F15" i="8"/>
  <c r="F16" i="8"/>
  <c r="F11" i="8"/>
  <c r="F20" i="8"/>
  <c r="F23" i="8"/>
  <c r="F30" i="8"/>
  <c r="F9" i="8"/>
  <c r="F10" i="8"/>
  <c r="F22" i="8"/>
  <c r="F12" i="8"/>
  <c r="F19" i="8"/>
  <c r="F24" i="8"/>
  <c r="F17" i="8"/>
  <c r="F18" i="8"/>
  <c r="F13" i="8"/>
  <c r="F31" i="8"/>
  <c r="F21" i="8"/>
  <c r="L53" i="7"/>
  <c r="L42" i="7"/>
  <c r="L43" i="7"/>
  <c r="L52" i="7"/>
  <c r="L45" i="7"/>
  <c r="L57" i="7"/>
  <c r="L51" i="7"/>
  <c r="L49" i="7"/>
  <c r="L47" i="7"/>
  <c r="L44" i="7"/>
  <c r="L58" i="7"/>
  <c r="L59" i="7"/>
  <c r="L48" i="7"/>
  <c r="L46" i="7"/>
  <c r="L55" i="7"/>
  <c r="L60" i="7"/>
  <c r="L41" i="7"/>
  <c r="J53" i="7"/>
  <c r="J42" i="7"/>
  <c r="J43" i="7"/>
  <c r="J52" i="7"/>
  <c r="J45" i="7"/>
  <c r="J57" i="7"/>
  <c r="J51" i="7"/>
  <c r="J49" i="7"/>
  <c r="J47" i="7"/>
  <c r="J44" i="7"/>
  <c r="J58" i="7"/>
  <c r="J59" i="7"/>
  <c r="J48" i="7"/>
  <c r="J46" i="7"/>
  <c r="J55" i="7"/>
  <c r="J60" i="7"/>
  <c r="J41" i="7"/>
  <c r="F53" i="7"/>
  <c r="F42" i="7"/>
  <c r="F43" i="7"/>
  <c r="F52" i="7"/>
  <c r="F45" i="7"/>
  <c r="F57" i="7"/>
  <c r="F51" i="7"/>
  <c r="F49" i="7"/>
  <c r="F47" i="7"/>
  <c r="F44" i="7"/>
  <c r="F58" i="7"/>
  <c r="F59" i="7"/>
  <c r="F48" i="7"/>
  <c r="F46" i="7"/>
  <c r="F55" i="7"/>
  <c r="F60" i="7"/>
  <c r="F41" i="7"/>
  <c r="L16" i="7"/>
  <c r="L20" i="7"/>
  <c r="L17" i="7"/>
  <c r="L15" i="7"/>
  <c r="L11" i="7"/>
  <c r="L18" i="7"/>
  <c r="L13" i="7"/>
  <c r="L14" i="7"/>
  <c r="L21" i="7"/>
  <c r="L10" i="7"/>
  <c r="L9" i="7"/>
  <c r="L12" i="7"/>
  <c r="L19" i="7"/>
  <c r="J16" i="7"/>
  <c r="J20" i="7"/>
  <c r="J17" i="7"/>
  <c r="J15" i="7"/>
  <c r="J11" i="7"/>
  <c r="J18" i="7"/>
  <c r="J13" i="7"/>
  <c r="J14" i="7"/>
  <c r="J21" i="7"/>
  <c r="J10" i="7"/>
  <c r="J9" i="7"/>
  <c r="J12" i="7"/>
  <c r="J19" i="7"/>
  <c r="F16" i="7"/>
  <c r="F20" i="7"/>
  <c r="F17" i="7"/>
  <c r="F15" i="7"/>
  <c r="F11" i="7"/>
  <c r="F18" i="7"/>
  <c r="F13" i="7"/>
  <c r="F14" i="7"/>
  <c r="F21" i="7"/>
  <c r="F10" i="7"/>
  <c r="F9" i="7"/>
  <c r="F12" i="7"/>
  <c r="F19" i="7"/>
  <c r="L55" i="6"/>
  <c r="L56" i="6"/>
  <c r="L44" i="6"/>
  <c r="L53" i="6"/>
  <c r="L51" i="6"/>
  <c r="L54" i="6"/>
  <c r="L48" i="6"/>
  <c r="L45" i="6"/>
  <c r="L57" i="6"/>
  <c r="L47" i="6"/>
  <c r="L52" i="6"/>
  <c r="L46" i="6"/>
  <c r="L42" i="6"/>
  <c r="L43" i="6"/>
  <c r="L49" i="6"/>
  <c r="J55" i="6"/>
  <c r="J56" i="6"/>
  <c r="J44" i="6"/>
  <c r="J53" i="6"/>
  <c r="J51" i="6"/>
  <c r="J54" i="6"/>
  <c r="J48" i="6"/>
  <c r="J45" i="6"/>
  <c r="J57" i="6"/>
  <c r="J47" i="6"/>
  <c r="J52" i="6"/>
  <c r="J46" i="6"/>
  <c r="J42" i="6"/>
  <c r="J43" i="6"/>
  <c r="J49" i="6"/>
  <c r="F55" i="6"/>
  <c r="F56" i="6"/>
  <c r="F44" i="6"/>
  <c r="F53" i="6"/>
  <c r="F51" i="6"/>
  <c r="F54" i="6"/>
  <c r="F48" i="6"/>
  <c r="F45" i="6"/>
  <c r="F57" i="6"/>
  <c r="F47" i="6"/>
  <c r="F52" i="6"/>
  <c r="F46" i="6"/>
  <c r="F42" i="6"/>
  <c r="F43" i="6"/>
  <c r="F49" i="6"/>
  <c r="F84" i="5"/>
  <c r="F83" i="5"/>
  <c r="F80" i="5"/>
  <c r="F78" i="5"/>
  <c r="F82" i="5"/>
  <c r="F69" i="5"/>
  <c r="F72" i="5"/>
  <c r="F73" i="5"/>
  <c r="F76" i="5"/>
  <c r="F61" i="5"/>
  <c r="F77" i="5"/>
  <c r="F75" i="5"/>
  <c r="F65" i="5"/>
  <c r="F66" i="5"/>
  <c r="F68" i="5"/>
  <c r="F62" i="5"/>
  <c r="F63" i="5"/>
  <c r="F79" i="5"/>
  <c r="F60" i="5"/>
  <c r="L21" i="6"/>
  <c r="L12" i="6"/>
  <c r="L15" i="6"/>
  <c r="L14" i="6"/>
  <c r="L25" i="6"/>
  <c r="L19" i="6"/>
  <c r="L23" i="6"/>
  <c r="L17" i="6"/>
  <c r="L22" i="6"/>
  <c r="L11" i="6"/>
  <c r="L13" i="6"/>
  <c r="L9" i="6"/>
  <c r="L24" i="6"/>
  <c r="L18" i="6"/>
  <c r="L20" i="6"/>
  <c r="L16" i="6"/>
  <c r="L26" i="6"/>
  <c r="J21" i="6"/>
  <c r="J12" i="6"/>
  <c r="J15" i="6"/>
  <c r="J14" i="6"/>
  <c r="J25" i="6"/>
  <c r="J19" i="6"/>
  <c r="J23" i="6"/>
  <c r="J17" i="6"/>
  <c r="J22" i="6"/>
  <c r="J11" i="6"/>
  <c r="J13" i="6"/>
  <c r="J9" i="6"/>
  <c r="J24" i="6"/>
  <c r="J18" i="6"/>
  <c r="J20" i="6"/>
  <c r="J16" i="6"/>
  <c r="J26" i="6"/>
  <c r="F21" i="6"/>
  <c r="F12" i="6"/>
  <c r="F15" i="6"/>
  <c r="F14" i="6"/>
  <c r="F25" i="6"/>
  <c r="F19" i="6"/>
  <c r="F23" i="6"/>
  <c r="F17" i="6"/>
  <c r="F22" i="6"/>
  <c r="F11" i="6"/>
  <c r="F13" i="6"/>
  <c r="F9" i="6"/>
  <c r="F24" i="6"/>
  <c r="F18" i="6"/>
  <c r="F20" i="6"/>
  <c r="F16" i="6"/>
  <c r="F26" i="6"/>
  <c r="J48" i="1"/>
  <c r="J56" i="1"/>
  <c r="J38" i="1"/>
  <c r="J41" i="1"/>
  <c r="J52" i="1"/>
  <c r="J49" i="1"/>
  <c r="J54" i="1"/>
  <c r="J51" i="1"/>
  <c r="J47" i="1"/>
  <c r="J44" i="1"/>
  <c r="J57" i="1"/>
  <c r="J45" i="1"/>
  <c r="J40" i="1"/>
  <c r="J39" i="1"/>
  <c r="J53" i="1"/>
  <c r="J42" i="1"/>
  <c r="F81" i="5"/>
  <c r="L26" i="5"/>
  <c r="L32" i="5"/>
  <c r="L37" i="5"/>
  <c r="L16" i="5"/>
  <c r="L22" i="5"/>
  <c r="L28" i="5"/>
  <c r="L31" i="5"/>
  <c r="L18" i="5"/>
  <c r="L36" i="5"/>
  <c r="L25" i="5"/>
  <c r="L35" i="5"/>
  <c r="L11" i="5"/>
  <c r="L39" i="5"/>
  <c r="L40" i="5"/>
  <c r="L15" i="5"/>
  <c r="L33" i="5"/>
  <c r="L9" i="5"/>
  <c r="L21" i="5"/>
  <c r="L27" i="5"/>
  <c r="L20" i="5"/>
  <c r="L17" i="5"/>
  <c r="L23" i="5"/>
  <c r="L38" i="5"/>
  <c r="L30" i="5"/>
  <c r="L24" i="5"/>
  <c r="L34" i="5"/>
  <c r="L29" i="5"/>
  <c r="J26" i="5"/>
  <c r="J32" i="5"/>
  <c r="J37" i="5"/>
  <c r="J16" i="5"/>
  <c r="J22" i="5"/>
  <c r="J28" i="5"/>
  <c r="J31" i="5"/>
  <c r="J18" i="5"/>
  <c r="J36" i="5"/>
  <c r="J25" i="5"/>
  <c r="J35" i="5"/>
  <c r="J11" i="5"/>
  <c r="J39" i="5"/>
  <c r="J40" i="5"/>
  <c r="J15" i="5"/>
  <c r="J33" i="5"/>
  <c r="J9" i="5"/>
  <c r="J21" i="5"/>
  <c r="J27" i="5"/>
  <c r="J20" i="5"/>
  <c r="J17" i="5"/>
  <c r="J23" i="5"/>
  <c r="J38" i="5"/>
  <c r="J30" i="5"/>
  <c r="J24" i="5"/>
  <c r="J34" i="5"/>
  <c r="J29" i="5"/>
  <c r="F26" i="5"/>
  <c r="F32" i="5"/>
  <c r="F37" i="5"/>
  <c r="F16" i="5"/>
  <c r="F22" i="5"/>
  <c r="F28" i="5"/>
  <c r="F31" i="5"/>
  <c r="F18" i="5"/>
  <c r="F36" i="5"/>
  <c r="F25" i="5"/>
  <c r="F35" i="5"/>
  <c r="F11" i="5"/>
  <c r="F39" i="5"/>
  <c r="F40" i="5"/>
  <c r="F15" i="5"/>
  <c r="F33" i="5"/>
  <c r="F9" i="5"/>
  <c r="F21" i="5"/>
  <c r="F27" i="5"/>
  <c r="F20" i="5"/>
  <c r="F17" i="5"/>
  <c r="F23" i="5"/>
  <c r="F38" i="5"/>
  <c r="F30" i="5"/>
  <c r="F24" i="5"/>
  <c r="F34" i="5"/>
  <c r="F29" i="5"/>
  <c r="F48" i="1"/>
  <c r="L11" i="1"/>
  <c r="L16" i="1"/>
  <c r="L13" i="1"/>
  <c r="L14" i="1"/>
  <c r="L22" i="1"/>
  <c r="L15" i="1"/>
  <c r="L12" i="1"/>
  <c r="L21" i="1"/>
  <c r="L20" i="1"/>
  <c r="L19" i="1"/>
  <c r="L17" i="1"/>
  <c r="L23" i="1"/>
  <c r="L24" i="1"/>
  <c r="L25" i="1"/>
  <c r="J11" i="1"/>
  <c r="J16" i="1"/>
  <c r="J13" i="1"/>
  <c r="J14" i="1"/>
  <c r="J22" i="1"/>
  <c r="J15" i="1"/>
  <c r="J12" i="1"/>
  <c r="J21" i="1"/>
  <c r="J20" i="1"/>
  <c r="J19" i="1"/>
  <c r="J17" i="1"/>
  <c r="J23" i="1"/>
  <c r="J24" i="1"/>
  <c r="J25" i="1"/>
  <c r="J9" i="1"/>
  <c r="F11" i="1"/>
  <c r="F16" i="1"/>
  <c r="F13" i="1"/>
  <c r="F14" i="1"/>
  <c r="F22" i="1"/>
  <c r="F15" i="1"/>
  <c r="F12" i="1"/>
  <c r="F21" i="1"/>
  <c r="F20" i="1"/>
  <c r="F19" i="1"/>
  <c r="F17" i="1"/>
  <c r="F23" i="1"/>
  <c r="F24" i="1"/>
  <c r="F25" i="1"/>
  <c r="L9" i="1"/>
  <c r="F9" i="1"/>
  <c r="J61" i="8" l="1"/>
  <c r="J53" i="8"/>
  <c r="J55" i="8"/>
  <c r="J50" i="8"/>
  <c r="J56" i="8"/>
  <c r="J48" i="8"/>
  <c r="J54" i="8"/>
  <c r="J47" i="8"/>
  <c r="J63" i="8"/>
  <c r="J49" i="8"/>
  <c r="J59" i="8"/>
  <c r="J66" i="8"/>
  <c r="J58" i="8"/>
  <c r="J57" i="8"/>
  <c r="J67" i="8"/>
  <c r="J64" i="8"/>
  <c r="J65" i="8"/>
  <c r="M65" i="8" s="1"/>
  <c r="J62" i="8"/>
  <c r="J51" i="8"/>
  <c r="M51" i="8" s="1"/>
  <c r="J60" i="8"/>
  <c r="M60" i="8" s="1"/>
  <c r="J52" i="8"/>
  <c r="J21" i="8"/>
  <c r="L84" i="5"/>
  <c r="L83" i="5"/>
  <c r="L80" i="5"/>
  <c r="L78" i="5"/>
  <c r="L82" i="5"/>
  <c r="L69" i="5"/>
  <c r="L72" i="5"/>
  <c r="L73" i="5"/>
  <c r="L76" i="5"/>
  <c r="L61" i="5"/>
  <c r="L77" i="5"/>
  <c r="L75" i="5"/>
  <c r="L65" i="5"/>
  <c r="L66" i="5"/>
  <c r="L68" i="5"/>
  <c r="L62" i="5"/>
  <c r="L63" i="5"/>
  <c r="L79" i="5"/>
  <c r="L60" i="5"/>
  <c r="L81" i="5"/>
  <c r="J84" i="5"/>
  <c r="J83" i="5"/>
  <c r="J80" i="5"/>
  <c r="J78" i="5"/>
  <c r="J82" i="5"/>
  <c r="J69" i="5"/>
  <c r="J72" i="5"/>
  <c r="J73" i="5"/>
  <c r="J76" i="5"/>
  <c r="J61" i="5"/>
  <c r="J77" i="5"/>
  <c r="J75" i="5"/>
  <c r="J65" i="5"/>
  <c r="J66" i="5"/>
  <c r="M66" i="5" s="1"/>
  <c r="J68" i="5"/>
  <c r="J62" i="5"/>
  <c r="M62" i="5" s="1"/>
  <c r="J63" i="5"/>
  <c r="J79" i="5"/>
  <c r="J60" i="5"/>
  <c r="J81" i="5"/>
  <c r="M56" i="1"/>
  <c r="M38" i="1"/>
  <c r="M41" i="1"/>
  <c r="M52" i="1"/>
  <c r="M49" i="1"/>
  <c r="M54" i="1"/>
  <c r="M51" i="1"/>
  <c r="M47" i="1"/>
  <c r="M44" i="1"/>
  <c r="M57" i="1"/>
  <c r="M45" i="1"/>
  <c r="M40" i="1"/>
  <c r="M39" i="1"/>
  <c r="M53" i="1"/>
  <c r="M42" i="1"/>
  <c r="M62" i="8"/>
  <c r="A64" i="8"/>
  <c r="A65" i="8"/>
  <c r="A66" i="8"/>
  <c r="A6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47" i="8"/>
  <c r="M18" i="8"/>
  <c r="M31" i="8"/>
  <c r="M13" i="8"/>
  <c r="A29" i="8"/>
  <c r="A30" i="8"/>
  <c r="A31" i="8"/>
  <c r="A27" i="8"/>
  <c r="A28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9" i="8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41" i="7"/>
  <c r="A10" i="7"/>
  <c r="A11" i="7"/>
  <c r="A12" i="7"/>
  <c r="A13" i="7"/>
  <c r="A14" i="7"/>
  <c r="A15" i="7"/>
  <c r="A16" i="7"/>
  <c r="A17" i="7"/>
  <c r="A18" i="7"/>
  <c r="A19" i="7"/>
  <c r="A20" i="7"/>
  <c r="A21" i="7"/>
  <c r="A9" i="7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42" i="6"/>
  <c r="M13" i="6"/>
  <c r="M9" i="6"/>
  <c r="M24" i="6"/>
  <c r="M18" i="6"/>
  <c r="M20" i="6"/>
  <c r="M16" i="6"/>
  <c r="A20" i="6"/>
  <c r="A21" i="6"/>
  <c r="A22" i="6"/>
  <c r="A23" i="6"/>
  <c r="A24" i="6"/>
  <c r="A25" i="6"/>
  <c r="A10" i="6"/>
  <c r="A11" i="6"/>
  <c r="A12" i="6"/>
  <c r="A13" i="6"/>
  <c r="A14" i="6"/>
  <c r="A15" i="6"/>
  <c r="A16" i="6"/>
  <c r="A17" i="6"/>
  <c r="A18" i="6"/>
  <c r="A19" i="6"/>
  <c r="A9" i="6"/>
  <c r="M60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57" i="5"/>
  <c r="M27" i="5"/>
  <c r="M20" i="5"/>
  <c r="M17" i="5"/>
  <c r="M23" i="5"/>
  <c r="M38" i="5"/>
  <c r="M30" i="5"/>
  <c r="M24" i="5"/>
  <c r="M34" i="5"/>
  <c r="A28" i="5"/>
  <c r="A29" i="5"/>
  <c r="A30" i="5"/>
  <c r="A31" i="5"/>
  <c r="A32" i="5"/>
  <c r="A33" i="5"/>
  <c r="A34" i="5"/>
  <c r="A35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9" i="5"/>
  <c r="A3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50" i="1"/>
  <c r="A51" i="1"/>
  <c r="A52" i="1"/>
  <c r="A53" i="1"/>
  <c r="A39" i="1"/>
  <c r="A40" i="1"/>
  <c r="A41" i="1"/>
  <c r="A42" i="1"/>
  <c r="A43" i="1"/>
  <c r="A44" i="1"/>
  <c r="A45" i="1"/>
  <c r="A46" i="1"/>
  <c r="A47" i="1"/>
  <c r="A48" i="1"/>
  <c r="A49" i="1"/>
  <c r="M79" i="5" l="1"/>
  <c r="M63" i="5"/>
  <c r="M68" i="5"/>
  <c r="M65" i="5"/>
  <c r="M75" i="5"/>
  <c r="M24" i="8"/>
  <c r="M17" i="8"/>
  <c r="M14" i="8"/>
  <c r="M18" i="7"/>
  <c r="M48" i="6"/>
  <c r="M26" i="6"/>
  <c r="M37" i="5"/>
  <c r="M40" i="5"/>
  <c r="M73" i="5"/>
  <c r="M61" i="5"/>
  <c r="M77" i="5"/>
  <c r="M26" i="5"/>
  <c r="M13" i="1"/>
  <c r="M19" i="1"/>
  <c r="M15" i="8"/>
  <c r="M57" i="7"/>
  <c r="M55" i="7"/>
  <c r="M53" i="7"/>
  <c r="M15" i="1"/>
  <c r="M20" i="1"/>
  <c r="M17" i="6"/>
  <c r="M12" i="6"/>
  <c r="M23" i="6"/>
  <c r="M66" i="8"/>
  <c r="M56" i="8"/>
  <c r="M54" i="8"/>
  <c r="M67" i="8"/>
  <c r="M18" i="5"/>
  <c r="M25" i="5"/>
  <c r="M32" i="5"/>
  <c r="M36" i="5"/>
  <c r="M46" i="7"/>
  <c r="M22" i="5"/>
  <c r="M33" i="5"/>
  <c r="M28" i="5"/>
  <c r="M14" i="7"/>
  <c r="M48" i="7"/>
  <c r="M60" i="7"/>
  <c r="M45" i="7"/>
  <c r="M45" i="6"/>
  <c r="M55" i="6"/>
  <c r="M49" i="6"/>
  <c r="M22" i="6"/>
  <c r="M53" i="6"/>
  <c r="M57" i="6"/>
  <c r="M14" i="6"/>
  <c r="M25" i="6"/>
  <c r="M11" i="6"/>
  <c r="M46" i="6"/>
  <c r="M21" i="6"/>
  <c r="M49" i="7"/>
  <c r="M43" i="7"/>
  <c r="M59" i="7"/>
  <c r="M47" i="7"/>
  <c r="M19" i="7"/>
  <c r="M48" i="1"/>
  <c r="N55" i="1" s="1"/>
  <c r="M14" i="1"/>
  <c r="M17" i="1"/>
  <c r="M11" i="1"/>
  <c r="M21" i="1"/>
  <c r="M24" i="1"/>
  <c r="M23" i="1"/>
  <c r="M9" i="1"/>
  <c r="M22" i="1"/>
  <c r="M49" i="8"/>
  <c r="M50" i="8"/>
  <c r="M63" i="8"/>
  <c r="M23" i="8"/>
  <c r="M22" i="8"/>
  <c r="M57" i="8"/>
  <c r="M55" i="8"/>
  <c r="M16" i="8"/>
  <c r="M21" i="7"/>
  <c r="M12" i="7"/>
  <c r="M52" i="6"/>
  <c r="M47" i="6"/>
  <c r="M44" i="6"/>
  <c r="M42" i="6"/>
  <c r="M83" i="5"/>
  <c r="M84" i="5"/>
  <c r="M72" i="5"/>
  <c r="M80" i="5"/>
  <c r="M82" i="5"/>
  <c r="M15" i="5"/>
  <c r="M31" i="5"/>
  <c r="M29" i="5"/>
  <c r="M52" i="8"/>
  <c r="M64" i="8"/>
  <c r="M59" i="8"/>
  <c r="M25" i="8"/>
  <c r="M52" i="7"/>
  <c r="M16" i="7"/>
  <c r="M13" i="7"/>
  <c r="M76" i="5"/>
  <c r="M44" i="7"/>
  <c r="M42" i="7"/>
  <c r="M58" i="7"/>
  <c r="M51" i="7"/>
  <c r="M41" i="7"/>
  <c r="M15" i="7"/>
  <c r="M17" i="7"/>
  <c r="M9" i="7"/>
  <c r="M20" i="7"/>
  <c r="M11" i="7"/>
  <c r="M10" i="7"/>
  <c r="M43" i="6"/>
  <c r="M54" i="6"/>
  <c r="M51" i="6"/>
  <c r="M56" i="6"/>
  <c r="M19" i="6"/>
  <c r="M15" i="6"/>
  <c r="M81" i="5"/>
  <c r="M78" i="5"/>
  <c r="M69" i="5"/>
  <c r="M16" i="5"/>
  <c r="M9" i="5"/>
  <c r="M21" i="5"/>
  <c r="M35" i="5"/>
  <c r="M11" i="5"/>
  <c r="M39" i="5"/>
  <c r="M12" i="1"/>
  <c r="M25" i="1"/>
  <c r="M16" i="1"/>
  <c r="M48" i="8"/>
  <c r="M47" i="8"/>
  <c r="M53" i="8"/>
  <c r="M58" i="8"/>
  <c r="M61" i="8"/>
  <c r="M29" i="8"/>
  <c r="M10" i="8"/>
  <c r="M20" i="8"/>
  <c r="M12" i="8"/>
  <c r="M26" i="8"/>
  <c r="M9" i="8"/>
  <c r="M19" i="8"/>
  <c r="M30" i="8"/>
  <c r="M11" i="8"/>
  <c r="M27" i="8"/>
  <c r="M28" i="8"/>
  <c r="M21" i="8"/>
  <c r="N12" i="6" l="1"/>
  <c r="N19" i="6"/>
  <c r="N11" i="6"/>
  <c r="N18" i="6"/>
  <c r="N26" i="6"/>
  <c r="N15" i="6"/>
  <c r="N23" i="6"/>
  <c r="N13" i="6"/>
  <c r="N20" i="6"/>
  <c r="N14" i="6"/>
  <c r="N17" i="6"/>
  <c r="N9" i="6"/>
  <c r="N16" i="6"/>
  <c r="N21" i="6"/>
  <c r="N25" i="6"/>
  <c r="N22" i="6"/>
  <c r="N24" i="6"/>
  <c r="N10" i="6"/>
  <c r="N55" i="6"/>
  <c r="N51" i="6"/>
  <c r="N57" i="6"/>
  <c r="N42" i="6"/>
  <c r="N56" i="6"/>
  <c r="N54" i="6"/>
  <c r="N47" i="6"/>
  <c r="N43" i="6"/>
  <c r="N44" i="6"/>
  <c r="N48" i="6"/>
  <c r="N52" i="6"/>
  <c r="N50" i="6"/>
  <c r="N53" i="6"/>
  <c r="N45" i="6"/>
  <c r="N46" i="6"/>
  <c r="N49" i="6"/>
  <c r="N83" i="5"/>
  <c r="N69" i="5"/>
  <c r="N61" i="5"/>
  <c r="N66" i="5"/>
  <c r="N79" i="5"/>
  <c r="N81" i="5"/>
  <c r="N85" i="5"/>
  <c r="N78" i="5"/>
  <c r="N62" i="5"/>
  <c r="N58" i="5"/>
  <c r="N84" i="5"/>
  <c r="N76" i="5"/>
  <c r="N63" i="5"/>
  <c r="N74" i="5"/>
  <c r="N80" i="5"/>
  <c r="N72" i="5"/>
  <c r="N77" i="5"/>
  <c r="N68" i="5"/>
  <c r="N60" i="5"/>
  <c r="N59" i="5"/>
  <c r="N70" i="5"/>
  <c r="N73" i="5"/>
  <c r="N75" i="5"/>
  <c r="N71" i="5"/>
  <c r="N64" i="5"/>
  <c r="N82" i="5"/>
  <c r="N65" i="5"/>
  <c r="N67" i="5"/>
  <c r="N57" i="5"/>
  <c r="N37" i="5"/>
  <c r="N30" i="5"/>
  <c r="N24" i="5"/>
  <c r="N26" i="5"/>
  <c r="N22" i="5"/>
  <c r="N36" i="5"/>
  <c r="N39" i="5"/>
  <c r="N9" i="5"/>
  <c r="N23" i="5"/>
  <c r="N34" i="5"/>
  <c r="N14" i="5"/>
  <c r="N32" i="5"/>
  <c r="N28" i="5"/>
  <c r="N25" i="5"/>
  <c r="N40" i="5"/>
  <c r="N21" i="5"/>
  <c r="N27" i="5"/>
  <c r="N38" i="5"/>
  <c r="N19" i="5"/>
  <c r="N13" i="5"/>
  <c r="N31" i="5"/>
  <c r="N35" i="5"/>
  <c r="N15" i="5"/>
  <c r="N29" i="5"/>
  <c r="N20" i="5"/>
  <c r="N12" i="5"/>
  <c r="N16" i="5"/>
  <c r="N18" i="5"/>
  <c r="N11" i="5"/>
  <c r="N33" i="5"/>
  <c r="N17" i="5"/>
  <c r="N10" i="5"/>
  <c r="N47" i="1"/>
  <c r="N45" i="1"/>
  <c r="N48" i="1"/>
  <c r="N56" i="1"/>
  <c r="N50" i="1"/>
  <c r="N46" i="1"/>
  <c r="N43" i="1"/>
  <c r="N57" i="1"/>
  <c r="N54" i="1"/>
  <c r="N38" i="1"/>
  <c r="N51" i="1"/>
  <c r="N52" i="1"/>
  <c r="N40" i="1"/>
  <c r="N53" i="1"/>
  <c r="N41" i="1"/>
  <c r="N42" i="1"/>
  <c r="N49" i="1"/>
  <c r="N44" i="1"/>
  <c r="N39" i="1"/>
  <c r="N16" i="1"/>
  <c r="N15" i="1"/>
  <c r="N19" i="1"/>
  <c r="N25" i="1"/>
  <c r="N13" i="1"/>
  <c r="N12" i="1"/>
  <c r="N17" i="1"/>
  <c r="N10" i="1"/>
  <c r="N9" i="1"/>
  <c r="N14" i="1"/>
  <c r="N21" i="1"/>
  <c r="N23" i="1"/>
  <c r="N26" i="1"/>
  <c r="N11" i="1"/>
  <c r="N22" i="1"/>
  <c r="N20" i="1"/>
  <c r="N24" i="1"/>
  <c r="N18" i="1"/>
  <c r="N54" i="8"/>
  <c r="N61" i="8"/>
  <c r="N56" i="8"/>
  <c r="N49" i="8"/>
  <c r="N58" i="8"/>
  <c r="N53" i="8"/>
  <c r="N62" i="8"/>
  <c r="N67" i="8"/>
  <c r="N47" i="8"/>
  <c r="N64" i="8"/>
  <c r="N52" i="8"/>
  <c r="N57" i="8"/>
  <c r="N48" i="8"/>
  <c r="N51" i="8"/>
  <c r="N59" i="8"/>
  <c r="N55" i="8"/>
  <c r="N60" i="8"/>
  <c r="N66" i="8"/>
  <c r="N50" i="8"/>
  <c r="N65" i="8"/>
  <c r="N63" i="8"/>
  <c r="N25" i="8"/>
  <c r="N28" i="8"/>
  <c r="N11" i="8"/>
  <c r="N9" i="8"/>
  <c r="N19" i="8"/>
  <c r="N13" i="8"/>
  <c r="N14" i="8"/>
  <c r="N29" i="8"/>
  <c r="N20" i="8"/>
  <c r="N10" i="8"/>
  <c r="N24" i="8"/>
  <c r="N31" i="8"/>
  <c r="N27" i="8"/>
  <c r="N15" i="8"/>
  <c r="N23" i="8"/>
  <c r="N22" i="8"/>
  <c r="N17" i="8"/>
  <c r="N21" i="8"/>
  <c r="N26" i="8"/>
  <c r="N16" i="8"/>
  <c r="N30" i="8"/>
  <c r="N12" i="8"/>
  <c r="N18" i="8"/>
  <c r="N42" i="7"/>
  <c r="N57" i="7"/>
  <c r="N44" i="7"/>
  <c r="N46" i="7"/>
  <c r="N54" i="7"/>
  <c r="N43" i="7"/>
  <c r="N51" i="7"/>
  <c r="N58" i="7"/>
  <c r="N55" i="7"/>
  <c r="N50" i="7"/>
  <c r="N52" i="7"/>
  <c r="N49" i="7"/>
  <c r="N59" i="7"/>
  <c r="N60" i="7"/>
  <c r="N41" i="7"/>
  <c r="N53" i="7"/>
  <c r="N45" i="7"/>
  <c r="N47" i="7"/>
  <c r="N48" i="7"/>
  <c r="N56" i="7"/>
  <c r="N20" i="7"/>
  <c r="N18" i="7"/>
  <c r="N10" i="7"/>
  <c r="N9" i="7"/>
  <c r="N12" i="7"/>
  <c r="N17" i="7"/>
  <c r="N15" i="7"/>
  <c r="N16" i="7"/>
  <c r="N11" i="7"/>
  <c r="N21" i="7"/>
  <c r="N19" i="7"/>
  <c r="N13" i="7"/>
  <c r="N14" i="7"/>
</calcChain>
</file>

<file path=xl/sharedStrings.xml><?xml version="1.0" encoding="utf-8"?>
<sst xmlns="http://schemas.openxmlformats.org/spreadsheetml/2006/main" count="1020" uniqueCount="267">
  <si>
    <t>ŠTARTNA LISTA</t>
  </si>
  <si>
    <t>DEČKI</t>
  </si>
  <si>
    <t>Štev.</t>
  </si>
  <si>
    <t>Točke</t>
  </si>
  <si>
    <t>Daljina</t>
  </si>
  <si>
    <t>Vortex</t>
  </si>
  <si>
    <t>SKUPAJ</t>
  </si>
  <si>
    <t>Uvrstitev</t>
  </si>
  <si>
    <t>RAZRED:</t>
  </si>
  <si>
    <t>60 m</t>
  </si>
  <si>
    <t>Razred</t>
  </si>
  <si>
    <t>DEKLICE</t>
  </si>
  <si>
    <t>OŠ OTOČEC</t>
  </si>
  <si>
    <t>600 m</t>
  </si>
  <si>
    <t>:</t>
  </si>
  <si>
    <t>1.</t>
  </si>
  <si>
    <t>2. in 3.</t>
  </si>
  <si>
    <t>4. in 5.</t>
  </si>
  <si>
    <t>Višina</t>
  </si>
  <si>
    <t>6. in 7.</t>
  </si>
  <si>
    <t>Krogla</t>
  </si>
  <si>
    <t>8. in 9.</t>
  </si>
  <si>
    <t>Priimek</t>
  </si>
  <si>
    <t>Ime</t>
  </si>
  <si>
    <t>BOJANEC</t>
  </si>
  <si>
    <t>JELEN</t>
  </si>
  <si>
    <t>KUNEJ</t>
  </si>
  <si>
    <t>NOVAK</t>
  </si>
  <si>
    <t>PERNEK</t>
  </si>
  <si>
    <t>ŠMUC</t>
  </si>
  <si>
    <t>BEVC</t>
  </si>
  <si>
    <t>ZUPANČIČ</t>
  </si>
  <si>
    <t>ŽAGAR</t>
  </si>
  <si>
    <t>ŽURA</t>
  </si>
  <si>
    <t>JAN</t>
  </si>
  <si>
    <t>8A</t>
  </si>
  <si>
    <t>ŽAN</t>
  </si>
  <si>
    <t>MATIC</t>
  </si>
  <si>
    <t>LUKA</t>
  </si>
  <si>
    <t>ŽIGA</t>
  </si>
  <si>
    <t>9A</t>
  </si>
  <si>
    <t>ANŽE</t>
  </si>
  <si>
    <t>BLAŽ</t>
  </si>
  <si>
    <t>KOČMAN</t>
  </si>
  <si>
    <t>VENE</t>
  </si>
  <si>
    <t>VIDMAR</t>
  </si>
  <si>
    <t>BERUS</t>
  </si>
  <si>
    <t>GABRIJEL</t>
  </si>
  <si>
    <t>HRASTAR</t>
  </si>
  <si>
    <t>PAVLIN</t>
  </si>
  <si>
    <t>TEROPŠIČ</t>
  </si>
  <si>
    <t>TURK</t>
  </si>
  <si>
    <t>ZORAN</t>
  </si>
  <si>
    <t>ANJA</t>
  </si>
  <si>
    <t>KLARA</t>
  </si>
  <si>
    <t>SARA</t>
  </si>
  <si>
    <t>NINA</t>
  </si>
  <si>
    <t>NIKA</t>
  </si>
  <si>
    <t>EVA</t>
  </si>
  <si>
    <t>KRISTINA</t>
  </si>
  <si>
    <t>KAJA</t>
  </si>
  <si>
    <t>LUCIJA</t>
  </si>
  <si>
    <t>URŠKA</t>
  </si>
  <si>
    <t>ULA</t>
  </si>
  <si>
    <t>ŠPELA</t>
  </si>
  <si>
    <t>FALKNER</t>
  </si>
  <si>
    <t>1A</t>
  </si>
  <si>
    <t>JANC</t>
  </si>
  <si>
    <t>GREGOR</t>
  </si>
  <si>
    <t>KOCJANČIČ</t>
  </si>
  <si>
    <t>MARCEL</t>
  </si>
  <si>
    <t>KRISTJAN</t>
  </si>
  <si>
    <t>POVŠE</t>
  </si>
  <si>
    <t>ALEŠ</t>
  </si>
  <si>
    <t>RIFELJ</t>
  </si>
  <si>
    <t>MARK</t>
  </si>
  <si>
    <t>STRGAR</t>
  </si>
  <si>
    <t>GAŠPER</t>
  </si>
  <si>
    <t>NIK</t>
  </si>
  <si>
    <t>BUČAR</t>
  </si>
  <si>
    <t>TIM</t>
  </si>
  <si>
    <t>1B</t>
  </si>
  <si>
    <t>DRNOVŠEK</t>
  </si>
  <si>
    <t>GAL</t>
  </si>
  <si>
    <t>HUDOROVAC</t>
  </si>
  <si>
    <t>KENE</t>
  </si>
  <si>
    <t>TEO</t>
  </si>
  <si>
    <t>MITJA</t>
  </si>
  <si>
    <t>MEDVED</t>
  </si>
  <si>
    <t>TOMAŽ</t>
  </si>
  <si>
    <t>ŠČUKA</t>
  </si>
  <si>
    <t>JAKOB</t>
  </si>
  <si>
    <t>ŠTUKELJ</t>
  </si>
  <si>
    <t>LEON</t>
  </si>
  <si>
    <t>MATIJA</t>
  </si>
  <si>
    <t>RAVNOHRIB</t>
  </si>
  <si>
    <t>LUCIJA - LUČKA</t>
  </si>
  <si>
    <t>ENEIA</t>
  </si>
  <si>
    <t>ŠVIRT</t>
  </si>
  <si>
    <t>NEŽA</t>
  </si>
  <si>
    <t>JASMINA</t>
  </si>
  <si>
    <t>HOČEVAR</t>
  </si>
  <si>
    <t>ŽIVA</t>
  </si>
  <si>
    <t>TJAŠA</t>
  </si>
  <si>
    <t>LUŠTEK</t>
  </si>
  <si>
    <t>VERONIKA</t>
  </si>
  <si>
    <t>MARTINI</t>
  </si>
  <si>
    <t>KARIN</t>
  </si>
  <si>
    <t>PREMRU</t>
  </si>
  <si>
    <t>AGNES</t>
  </si>
  <si>
    <t>TIMOTEJ</t>
  </si>
  <si>
    <t>2A</t>
  </si>
  <si>
    <t>DOBOVIČNIK</t>
  </si>
  <si>
    <t>NEJC</t>
  </si>
  <si>
    <t>ANTON</t>
  </si>
  <si>
    <t>ANEJ</t>
  </si>
  <si>
    <t>SELAK</t>
  </si>
  <si>
    <t>3A</t>
  </si>
  <si>
    <t>KOGOVŠEK</t>
  </si>
  <si>
    <t>ČRT</t>
  </si>
  <si>
    <t>KRAMAR</t>
  </si>
  <si>
    <t>ŽNIDARŠIČ</t>
  </si>
  <si>
    <t>NACE</t>
  </si>
  <si>
    <t>ROŽANC</t>
  </si>
  <si>
    <t>IZAK</t>
  </si>
  <si>
    <t>RATAJ</t>
  </si>
  <si>
    <t>NEJA</t>
  </si>
  <si>
    <t>KASTELIC</t>
  </si>
  <si>
    <t>KIM</t>
  </si>
  <si>
    <t>RADEŽ</t>
  </si>
  <si>
    <t>META</t>
  </si>
  <si>
    <t>STARAŠINIČ</t>
  </si>
  <si>
    <t>TAJA</t>
  </si>
  <si>
    <t>EMA</t>
  </si>
  <si>
    <t>IZA</t>
  </si>
  <si>
    <t>BAŠELJ</t>
  </si>
  <si>
    <t>ANA</t>
  </si>
  <si>
    <t>JERMAN</t>
  </si>
  <si>
    <t>LARA</t>
  </si>
  <si>
    <t>PAVKOVIČ</t>
  </si>
  <si>
    <t>MARUŠA</t>
  </si>
  <si>
    <t>PESKAR</t>
  </si>
  <si>
    <t>LAURA</t>
  </si>
  <si>
    <t>LUČKA</t>
  </si>
  <si>
    <t>ČERNE</t>
  </si>
  <si>
    <t>4A</t>
  </si>
  <si>
    <t>TIN</t>
  </si>
  <si>
    <t>JAMNIK</t>
  </si>
  <si>
    <t>BEN</t>
  </si>
  <si>
    <t>PLANKAR</t>
  </si>
  <si>
    <t>MARTIN</t>
  </si>
  <si>
    <t>AMBROŽ</t>
  </si>
  <si>
    <t>5A</t>
  </si>
  <si>
    <t>JAKA</t>
  </si>
  <si>
    <t>LORA</t>
  </si>
  <si>
    <t>KOŠIČEK</t>
  </si>
  <si>
    <t>PETRA</t>
  </si>
  <si>
    <t>LANA</t>
  </si>
  <si>
    <t>TRATAR</t>
  </si>
  <si>
    <t>ERŠTE</t>
  </si>
  <si>
    <t>LEA</t>
  </si>
  <si>
    <t>MARUŠKA</t>
  </si>
  <si>
    <t>AVA</t>
  </si>
  <si>
    <t>TARA</t>
  </si>
  <si>
    <t>PETER</t>
  </si>
  <si>
    <t>6A</t>
  </si>
  <si>
    <t>BLATNIK</t>
  </si>
  <si>
    <t>JANEZ MIKLAVŽ</t>
  </si>
  <si>
    <t>RANGUS</t>
  </si>
  <si>
    <t>ERNEST</t>
  </si>
  <si>
    <t>JOŽE</t>
  </si>
  <si>
    <t>COLNAR</t>
  </si>
  <si>
    <t>7A</t>
  </si>
  <si>
    <t>ENGEL</t>
  </si>
  <si>
    <t>KUKMAN</t>
  </si>
  <si>
    <t>TILEN</t>
  </si>
  <si>
    <t>MIHA</t>
  </si>
  <si>
    <t>JURE</t>
  </si>
  <si>
    <t>POLJŠAK</t>
  </si>
  <si>
    <t>ALEKS</t>
  </si>
  <si>
    <t>BURKAT</t>
  </si>
  <si>
    <t>VIVIANA TINKARA</t>
  </si>
  <si>
    <t>TOMC</t>
  </si>
  <si>
    <t>LEJA</t>
  </si>
  <si>
    <t>MOJCA</t>
  </si>
  <si>
    <t>MIRTEK</t>
  </si>
  <si>
    <t>MOHAR</t>
  </si>
  <si>
    <t>SLAK</t>
  </si>
  <si>
    <t>KAVČIČ</t>
  </si>
  <si>
    <t>TEA</t>
  </si>
  <si>
    <t>PILETIČ</t>
  </si>
  <si>
    <t>TAJDA</t>
  </si>
  <si>
    <t>NUŠA</t>
  </si>
  <si>
    <t>TOMAŽIN</t>
  </si>
  <si>
    <t>MAŠA</t>
  </si>
  <si>
    <t>KIMI</t>
  </si>
  <si>
    <t>KOCJAN</t>
  </si>
  <si>
    <t>KOVAČIČ</t>
  </si>
  <si>
    <t>GAČNIK</t>
  </si>
  <si>
    <t>KAMIN</t>
  </si>
  <si>
    <t>KOS</t>
  </si>
  <si>
    <t>PREŠEREN</t>
  </si>
  <si>
    <t>ŠINKOVEC</t>
  </si>
  <si>
    <t>PELKO</t>
  </si>
  <si>
    <t>FEJZIČ</t>
  </si>
  <si>
    <t>ANTONČIČ PETELIN</t>
  </si>
  <si>
    <t>SAŠA</t>
  </si>
  <si>
    <t>ANGELIKA</t>
  </si>
  <si>
    <t>GOGA</t>
  </si>
  <si>
    <t>EMA JULIJA</t>
  </si>
  <si>
    <t>JULIJA</t>
  </si>
  <si>
    <t>URŠA</t>
  </si>
  <si>
    <t>PATRICIJA</t>
  </si>
  <si>
    <t>HANA</t>
  </si>
  <si>
    <t>2B</t>
  </si>
  <si>
    <t>NENA</t>
  </si>
  <si>
    <t>MARŠ</t>
  </si>
  <si>
    <t>EMMA</t>
  </si>
  <si>
    <t>LARISA</t>
  </si>
  <si>
    <t>VIDOVIČ</t>
  </si>
  <si>
    <t>KRESAL</t>
  </si>
  <si>
    <t>OŽBEJ</t>
  </si>
  <si>
    <t>NIVES</t>
  </si>
  <si>
    <t>TINA TINKARA</t>
  </si>
  <si>
    <t>MEDLE</t>
  </si>
  <si>
    <t>MANCA</t>
  </si>
  <si>
    <t>BRANKO</t>
  </si>
  <si>
    <t>KOŠIR</t>
  </si>
  <si>
    <t>TANJA</t>
  </si>
  <si>
    <t>MNOGOBOJČEK 2014</t>
  </si>
  <si>
    <t>BARBO</t>
  </si>
  <si>
    <t>BEVC TURK</t>
  </si>
  <si>
    <t>BOŽIČ</t>
  </si>
  <si>
    <t>BUNDERŠEK</t>
  </si>
  <si>
    <t>SIMONČIČ</t>
  </si>
  <si>
    <t>ŠKRGET</t>
  </si>
  <si>
    <t>SIMON</t>
  </si>
  <si>
    <t>LEV</t>
  </si>
  <si>
    <t>PINO</t>
  </si>
  <si>
    <t>FRANCE</t>
  </si>
  <si>
    <t>ALEN</t>
  </si>
  <si>
    <t>DENIS</t>
  </si>
  <si>
    <t>ANDRAŽ</t>
  </si>
  <si>
    <t>TEVŽ</t>
  </si>
  <si>
    <t>FAKIN</t>
  </si>
  <si>
    <t>PLEŠKO</t>
  </si>
  <si>
    <t>ROMIH</t>
  </si>
  <si>
    <t>ZALETELJ</t>
  </si>
  <si>
    <t>PAJIĆ</t>
  </si>
  <si>
    <t>NASTJA</t>
  </si>
  <si>
    <t>TIJA</t>
  </si>
  <si>
    <t>TIANA DALILA</t>
  </si>
  <si>
    <t>KARMEN</t>
  </si>
  <si>
    <t>GAJA</t>
  </si>
  <si>
    <t>PIJA</t>
  </si>
  <si>
    <t>ANAMARIJA</t>
  </si>
  <si>
    <t>KIRN</t>
  </si>
  <si>
    <t>ETIAN ZAL</t>
  </si>
  <si>
    <t>ČREŠNAR</t>
  </si>
  <si>
    <t>KRIŽAN</t>
  </si>
  <si>
    <t>KLEMEN</t>
  </si>
  <si>
    <t>LOVRO</t>
  </si>
  <si>
    <t>3B</t>
  </si>
  <si>
    <t>GAZVODA</t>
  </si>
  <si>
    <t>JAKOB GAL</t>
  </si>
  <si>
    <t>VID</t>
  </si>
  <si>
    <t>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</si>
</sst>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6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8"/>
      <name val="Tahom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2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12" xfId="0" applyFont="1" applyFill="1" applyBorder="1" applyAlignment="1">
      <alignment vertical="top"/>
    </xf>
    <xf numFmtId="2" fontId="2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2" xfId="0" applyFont="1" applyBorder="1" applyAlignment="1">
      <alignment vertical="center"/>
    </xf>
    <xf numFmtId="2" fontId="2" fillId="0" borderId="18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1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1" fontId="2" fillId="3" borderId="16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top"/>
    </xf>
    <xf numFmtId="20" fontId="3" fillId="0" borderId="0" xfId="0" applyNumberFormat="1" applyFont="1"/>
    <xf numFmtId="20" fontId="2" fillId="0" borderId="0" xfId="0" applyNumberFormat="1" applyFont="1"/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A5" workbookViewId="0">
      <selection activeCell="Q15" sqref="Q15"/>
    </sheetView>
  </sheetViews>
  <sheetFormatPr defaultRowHeight="12.75" x14ac:dyDescent="0.2"/>
  <cols>
    <col min="1" max="1" width="4.5703125" style="7" customWidth="1"/>
    <col min="2" max="2" width="19.85546875" style="7" customWidth="1"/>
    <col min="3" max="3" width="14.28515625" style="7" bestFit="1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x14ac:dyDescent="0.25">
      <c r="A1" s="1" t="s">
        <v>229</v>
      </c>
      <c r="B1" s="1"/>
      <c r="C1" s="2"/>
    </row>
    <row r="2" spans="1:25" x14ac:dyDescent="0.2">
      <c r="A2" s="8" t="s">
        <v>12</v>
      </c>
      <c r="B2" s="8"/>
      <c r="C2" s="9"/>
      <c r="D2" s="10"/>
    </row>
    <row r="3" spans="1:25" x14ac:dyDescent="0.2">
      <c r="A3" s="11"/>
      <c r="B3" s="11"/>
      <c r="D3" s="10"/>
    </row>
    <row r="4" spans="1:25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8" x14ac:dyDescent="0.25">
      <c r="A5" s="12" t="s">
        <v>0</v>
      </c>
      <c r="B5" s="12"/>
      <c r="C5" s="13"/>
      <c r="E5" s="12" t="s">
        <v>8</v>
      </c>
      <c r="G5" s="14" t="s">
        <v>15</v>
      </c>
      <c r="I5" s="15"/>
      <c r="J5" s="15"/>
      <c r="K5" s="15"/>
      <c r="L5" s="12" t="s">
        <v>1</v>
      </c>
      <c r="M5" s="16"/>
      <c r="N5" s="16"/>
    </row>
    <row r="6" spans="1:25" x14ac:dyDescent="0.2">
      <c r="A6" s="17"/>
      <c r="B6" s="17"/>
      <c r="C6" s="18"/>
      <c r="D6" s="10"/>
      <c r="I6" s="5"/>
      <c r="J6" s="5"/>
      <c r="K6" s="5"/>
      <c r="L6" s="5"/>
    </row>
    <row r="7" spans="1:25" ht="13.5" thickBot="1" x14ac:dyDescent="0.25">
      <c r="A7" s="19"/>
      <c r="B7" s="19"/>
      <c r="C7" s="3"/>
    </row>
    <row r="8" spans="1:25" s="20" customFormat="1" ht="14.25" customHeight="1" thickTop="1" thickBot="1" x14ac:dyDescent="0.2">
      <c r="A8" s="35" t="s">
        <v>2</v>
      </c>
      <c r="B8" s="36" t="s">
        <v>22</v>
      </c>
      <c r="C8" s="28" t="s">
        <v>23</v>
      </c>
      <c r="D8" s="28" t="s">
        <v>10</v>
      </c>
      <c r="E8" s="31" t="s">
        <v>9</v>
      </c>
      <c r="F8" s="28" t="s">
        <v>3</v>
      </c>
      <c r="G8" s="85" t="s">
        <v>13</v>
      </c>
      <c r="H8" s="86"/>
      <c r="I8" s="87"/>
      <c r="J8" s="28" t="s">
        <v>3</v>
      </c>
      <c r="K8" s="31" t="s">
        <v>5</v>
      </c>
      <c r="L8" s="28" t="s">
        <v>3</v>
      </c>
      <c r="M8" s="37" t="s">
        <v>6</v>
      </c>
      <c r="N8" s="38" t="s">
        <v>7</v>
      </c>
    </row>
    <row r="9" spans="1:25" ht="15" customHeight="1" thickBot="1" x14ac:dyDescent="0.25">
      <c r="A9" s="39">
        <f>ROW(A1)</f>
        <v>1</v>
      </c>
      <c r="B9" s="60" t="s">
        <v>230</v>
      </c>
      <c r="C9" s="60" t="s">
        <v>164</v>
      </c>
      <c r="D9" s="60" t="s">
        <v>66</v>
      </c>
      <c r="E9" s="44">
        <v>10.8</v>
      </c>
      <c r="F9" s="45">
        <f t="shared" ref="F9:F26" si="0">IF(E9&lt;&gt;0,INT(4.30895*(18.6-E9)^2.5),0)</f>
        <v>732</v>
      </c>
      <c r="G9" s="46">
        <v>2</v>
      </c>
      <c r="H9" s="46" t="s">
        <v>14</v>
      </c>
      <c r="I9" s="44">
        <v>30</v>
      </c>
      <c r="J9" s="45">
        <f t="shared" ref="J9:J26" si="1">IF(G9+I9&lt;&gt;0,INT(0.046375*(240.33-((G9*60)+I9))^2.1),0)</f>
        <v>593</v>
      </c>
      <c r="K9" s="44">
        <v>8.32</v>
      </c>
      <c r="L9" s="45">
        <f t="shared" ref="L9:L26" si="2">IF(K9&lt;&gt;0,INT(40.191528*(K9-5)^0.9),0)</f>
        <v>118</v>
      </c>
      <c r="M9" s="47">
        <f t="shared" ref="M9:M26" si="3">SUM(F9+J9+L9)</f>
        <v>1443</v>
      </c>
      <c r="N9" s="48">
        <f t="shared" ref="N9:N26" si="4">RANK(M9,$M$9:$M$26,0)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 thickBot="1" x14ac:dyDescent="0.25">
      <c r="A10" s="39">
        <f t="shared" ref="A10:A26" si="5">ROW(A2)</f>
        <v>2</v>
      </c>
      <c r="B10" s="82" t="s">
        <v>234</v>
      </c>
      <c r="C10" s="61" t="s">
        <v>36</v>
      </c>
      <c r="D10" s="61" t="s">
        <v>81</v>
      </c>
      <c r="E10" s="44">
        <v>11.8</v>
      </c>
      <c r="F10" s="45">
        <f t="shared" si="0"/>
        <v>519</v>
      </c>
      <c r="G10" s="46">
        <v>2</v>
      </c>
      <c r="H10" s="46" t="s">
        <v>14</v>
      </c>
      <c r="I10" s="44">
        <v>53</v>
      </c>
      <c r="J10" s="45">
        <f t="shared" si="1"/>
        <v>320</v>
      </c>
      <c r="K10" s="44">
        <v>20.45</v>
      </c>
      <c r="L10" s="45">
        <f t="shared" si="2"/>
        <v>472</v>
      </c>
      <c r="M10" s="47">
        <f t="shared" si="3"/>
        <v>1311</v>
      </c>
      <c r="N10" s="48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thickBot="1" x14ac:dyDescent="0.25">
      <c r="A11" s="39">
        <f t="shared" si="5"/>
        <v>3</v>
      </c>
      <c r="B11" s="61" t="s">
        <v>24</v>
      </c>
      <c r="C11" s="61" t="s">
        <v>236</v>
      </c>
      <c r="D11" s="61" t="s">
        <v>66</v>
      </c>
      <c r="E11" s="44">
        <v>12.1</v>
      </c>
      <c r="F11" s="45">
        <f t="shared" si="0"/>
        <v>464</v>
      </c>
      <c r="G11" s="46">
        <v>2</v>
      </c>
      <c r="H11" s="46" t="s">
        <v>14</v>
      </c>
      <c r="I11" s="44">
        <v>33</v>
      </c>
      <c r="J11" s="45">
        <f t="shared" si="1"/>
        <v>553</v>
      </c>
      <c r="K11" s="44">
        <v>12.73</v>
      </c>
      <c r="L11" s="45">
        <f t="shared" si="2"/>
        <v>253</v>
      </c>
      <c r="M11" s="47">
        <f t="shared" si="3"/>
        <v>1270</v>
      </c>
      <c r="N11" s="48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 thickBot="1" x14ac:dyDescent="0.25">
      <c r="A12" s="39">
        <f t="shared" si="5"/>
        <v>4</v>
      </c>
      <c r="B12" s="58" t="s">
        <v>76</v>
      </c>
      <c r="C12" s="58" t="s">
        <v>39</v>
      </c>
      <c r="D12" s="58" t="s">
        <v>66</v>
      </c>
      <c r="E12" s="22">
        <v>11.6</v>
      </c>
      <c r="F12" s="52">
        <f t="shared" si="0"/>
        <v>558</v>
      </c>
      <c r="G12" s="53">
        <v>2</v>
      </c>
      <c r="H12" s="53" t="s">
        <v>14</v>
      </c>
      <c r="I12" s="51">
        <v>39</v>
      </c>
      <c r="J12" s="52">
        <f t="shared" si="1"/>
        <v>476</v>
      </c>
      <c r="K12" s="51">
        <v>9.26</v>
      </c>
      <c r="L12" s="52">
        <f t="shared" si="2"/>
        <v>148</v>
      </c>
      <c r="M12" s="41">
        <f t="shared" si="3"/>
        <v>1182</v>
      </c>
      <c r="N12" s="42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 thickBot="1" x14ac:dyDescent="0.25">
      <c r="A13" s="39">
        <f t="shared" si="5"/>
        <v>5</v>
      </c>
      <c r="B13" s="58" t="s">
        <v>216</v>
      </c>
      <c r="C13" s="58" t="s">
        <v>238</v>
      </c>
      <c r="D13" s="58" t="s">
        <v>66</v>
      </c>
      <c r="E13" s="22">
        <v>11.8</v>
      </c>
      <c r="F13" s="52">
        <f t="shared" si="0"/>
        <v>519</v>
      </c>
      <c r="G13" s="53">
        <v>2</v>
      </c>
      <c r="H13" s="53" t="s">
        <v>14</v>
      </c>
      <c r="I13" s="51">
        <v>55</v>
      </c>
      <c r="J13" s="52">
        <f t="shared" si="1"/>
        <v>300</v>
      </c>
      <c r="K13" s="51">
        <v>16.5</v>
      </c>
      <c r="L13" s="52">
        <f t="shared" si="2"/>
        <v>362</v>
      </c>
      <c r="M13" s="41">
        <f t="shared" si="3"/>
        <v>1181</v>
      </c>
      <c r="N13" s="42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thickBot="1" x14ac:dyDescent="0.25">
      <c r="A14" s="39">
        <f t="shared" si="5"/>
        <v>6</v>
      </c>
      <c r="B14" s="58" t="s">
        <v>88</v>
      </c>
      <c r="C14" s="58" t="s">
        <v>39</v>
      </c>
      <c r="D14" s="58" t="s">
        <v>66</v>
      </c>
      <c r="E14" s="22">
        <v>12.1</v>
      </c>
      <c r="F14" s="52">
        <f t="shared" si="0"/>
        <v>464</v>
      </c>
      <c r="G14" s="53">
        <v>2</v>
      </c>
      <c r="H14" s="53" t="s">
        <v>14</v>
      </c>
      <c r="I14" s="51">
        <v>50</v>
      </c>
      <c r="J14" s="52">
        <f t="shared" si="1"/>
        <v>350</v>
      </c>
      <c r="K14" s="51">
        <v>14.23</v>
      </c>
      <c r="L14" s="52">
        <f t="shared" si="2"/>
        <v>297</v>
      </c>
      <c r="M14" s="41">
        <f t="shared" si="3"/>
        <v>1111</v>
      </c>
      <c r="N14" s="42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 thickBot="1" x14ac:dyDescent="0.25">
      <c r="A15" s="39">
        <f t="shared" si="5"/>
        <v>7</v>
      </c>
      <c r="B15" s="58" t="s">
        <v>116</v>
      </c>
      <c r="C15" s="58" t="s">
        <v>150</v>
      </c>
      <c r="D15" s="58" t="s">
        <v>66</v>
      </c>
      <c r="E15" s="22">
        <v>11.1</v>
      </c>
      <c r="F15" s="52">
        <f t="shared" si="0"/>
        <v>663</v>
      </c>
      <c r="G15" s="53">
        <v>2</v>
      </c>
      <c r="H15" s="53" t="s">
        <v>14</v>
      </c>
      <c r="I15" s="51">
        <v>58</v>
      </c>
      <c r="J15" s="52">
        <f t="shared" si="1"/>
        <v>272</v>
      </c>
      <c r="K15" s="51">
        <v>9.43</v>
      </c>
      <c r="L15" s="52">
        <f t="shared" si="2"/>
        <v>153</v>
      </c>
      <c r="M15" s="41">
        <f t="shared" si="3"/>
        <v>1088</v>
      </c>
      <c r="N15" s="42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 thickBot="1" x14ac:dyDescent="0.25">
      <c r="A16" s="39">
        <f t="shared" si="5"/>
        <v>8</v>
      </c>
      <c r="B16" s="81" t="s">
        <v>82</v>
      </c>
      <c r="C16" s="81" t="s">
        <v>237</v>
      </c>
      <c r="D16" s="81" t="s">
        <v>66</v>
      </c>
      <c r="E16" s="51">
        <v>11.9</v>
      </c>
      <c r="F16" s="52">
        <f t="shared" si="0"/>
        <v>500</v>
      </c>
      <c r="G16" s="53">
        <v>2</v>
      </c>
      <c r="H16" s="53" t="s">
        <v>14</v>
      </c>
      <c r="I16" s="51">
        <v>52</v>
      </c>
      <c r="J16" s="52">
        <f t="shared" si="1"/>
        <v>330</v>
      </c>
      <c r="K16" s="51">
        <v>11.4</v>
      </c>
      <c r="L16" s="52">
        <f t="shared" si="2"/>
        <v>213</v>
      </c>
      <c r="M16" s="54">
        <f t="shared" si="3"/>
        <v>1043</v>
      </c>
      <c r="N16" s="67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 thickBot="1" x14ac:dyDescent="0.25">
      <c r="A17" s="39">
        <f t="shared" si="5"/>
        <v>9</v>
      </c>
      <c r="B17" s="58" t="s">
        <v>233</v>
      </c>
      <c r="C17" s="58" t="s">
        <v>240</v>
      </c>
      <c r="D17" s="58" t="s">
        <v>81</v>
      </c>
      <c r="E17" s="22">
        <v>12.1</v>
      </c>
      <c r="F17" s="52">
        <f t="shared" si="0"/>
        <v>464</v>
      </c>
      <c r="G17" s="53">
        <v>2</v>
      </c>
      <c r="H17" s="53" t="s">
        <v>14</v>
      </c>
      <c r="I17" s="51">
        <v>53</v>
      </c>
      <c r="J17" s="52">
        <f t="shared" si="1"/>
        <v>320</v>
      </c>
      <c r="K17" s="51">
        <v>12.1</v>
      </c>
      <c r="L17" s="52">
        <f t="shared" si="2"/>
        <v>234</v>
      </c>
      <c r="M17" s="41">
        <f t="shared" si="3"/>
        <v>1018</v>
      </c>
      <c r="N17" s="42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 thickBot="1" x14ac:dyDescent="0.25">
      <c r="A18" s="39">
        <f t="shared" si="5"/>
        <v>10</v>
      </c>
      <c r="B18" s="43" t="s">
        <v>51</v>
      </c>
      <c r="C18" s="58" t="s">
        <v>243</v>
      </c>
      <c r="D18" s="58" t="s">
        <v>81</v>
      </c>
      <c r="E18" s="22">
        <v>12.7</v>
      </c>
      <c r="F18" s="52">
        <f t="shared" si="0"/>
        <v>364</v>
      </c>
      <c r="G18" s="40">
        <v>3</v>
      </c>
      <c r="H18" s="53" t="s">
        <v>14</v>
      </c>
      <c r="I18" s="22">
        <v>2</v>
      </c>
      <c r="J18" s="52">
        <f t="shared" si="1"/>
        <v>236</v>
      </c>
      <c r="K18" s="22">
        <v>15.85</v>
      </c>
      <c r="L18" s="52">
        <f t="shared" si="2"/>
        <v>343</v>
      </c>
      <c r="M18" s="41">
        <f t="shared" si="3"/>
        <v>943</v>
      </c>
      <c r="N18" s="42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 thickBot="1" x14ac:dyDescent="0.25">
      <c r="A19" s="39">
        <f t="shared" si="5"/>
        <v>11</v>
      </c>
      <c r="B19" s="58" t="s">
        <v>232</v>
      </c>
      <c r="C19" s="58" t="s">
        <v>78</v>
      </c>
      <c r="D19" s="58" t="s">
        <v>81</v>
      </c>
      <c r="E19" s="22">
        <v>12.6</v>
      </c>
      <c r="F19" s="52">
        <f t="shared" si="0"/>
        <v>379</v>
      </c>
      <c r="G19" s="53">
        <v>2</v>
      </c>
      <c r="H19" s="53" t="s">
        <v>14</v>
      </c>
      <c r="I19" s="51">
        <v>56</v>
      </c>
      <c r="J19" s="52">
        <f t="shared" si="1"/>
        <v>291</v>
      </c>
      <c r="K19" s="51">
        <v>12.15</v>
      </c>
      <c r="L19" s="52">
        <f t="shared" si="2"/>
        <v>236</v>
      </c>
      <c r="M19" s="41">
        <f t="shared" si="3"/>
        <v>906</v>
      </c>
      <c r="N19" s="42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" customHeight="1" thickBot="1" x14ac:dyDescent="0.25">
      <c r="A20" s="39">
        <f t="shared" si="5"/>
        <v>12</v>
      </c>
      <c r="B20" s="58" t="s">
        <v>30</v>
      </c>
      <c r="C20" s="58" t="s">
        <v>239</v>
      </c>
      <c r="D20" s="58" t="s">
        <v>81</v>
      </c>
      <c r="E20" s="22">
        <v>12.1</v>
      </c>
      <c r="F20" s="52">
        <f t="shared" si="0"/>
        <v>464</v>
      </c>
      <c r="G20" s="53">
        <v>3</v>
      </c>
      <c r="H20" s="53" t="s">
        <v>14</v>
      </c>
      <c r="I20" s="51">
        <v>7</v>
      </c>
      <c r="J20" s="52">
        <f t="shared" si="1"/>
        <v>196</v>
      </c>
      <c r="K20" s="51">
        <v>8.6999999999999993</v>
      </c>
      <c r="L20" s="52">
        <f t="shared" si="2"/>
        <v>130</v>
      </c>
      <c r="M20" s="41">
        <f t="shared" si="3"/>
        <v>790</v>
      </c>
      <c r="N20" s="42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" customHeight="1" thickBot="1" x14ac:dyDescent="0.25">
      <c r="A21" s="39">
        <f t="shared" si="5"/>
        <v>13</v>
      </c>
      <c r="B21" s="58" t="s">
        <v>231</v>
      </c>
      <c r="C21" s="58" t="s">
        <v>94</v>
      </c>
      <c r="D21" s="58" t="s">
        <v>66</v>
      </c>
      <c r="E21" s="22">
        <v>13.3</v>
      </c>
      <c r="F21" s="52">
        <f t="shared" si="0"/>
        <v>278</v>
      </c>
      <c r="G21" s="53">
        <v>3</v>
      </c>
      <c r="H21" s="53" t="s">
        <v>14</v>
      </c>
      <c r="I21" s="51">
        <v>12</v>
      </c>
      <c r="J21" s="52">
        <f t="shared" si="1"/>
        <v>159</v>
      </c>
      <c r="K21" s="51">
        <v>15.9</v>
      </c>
      <c r="L21" s="52">
        <f t="shared" si="2"/>
        <v>344</v>
      </c>
      <c r="M21" s="41">
        <f t="shared" si="3"/>
        <v>781</v>
      </c>
      <c r="N21" s="42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 thickBot="1" x14ac:dyDescent="0.25">
      <c r="A22" s="39">
        <f t="shared" si="5"/>
        <v>14</v>
      </c>
      <c r="B22" s="58" t="s">
        <v>74</v>
      </c>
      <c r="C22" s="58" t="s">
        <v>113</v>
      </c>
      <c r="D22" s="58" t="s">
        <v>66</v>
      </c>
      <c r="E22" s="22">
        <v>13.9</v>
      </c>
      <c r="F22" s="52">
        <f t="shared" si="0"/>
        <v>206</v>
      </c>
      <c r="G22" s="53">
        <v>3</v>
      </c>
      <c r="H22" s="53" t="s">
        <v>14</v>
      </c>
      <c r="I22" s="51">
        <v>25</v>
      </c>
      <c r="J22" s="52">
        <f t="shared" si="1"/>
        <v>82</v>
      </c>
      <c r="K22" s="51">
        <v>7.35</v>
      </c>
      <c r="L22" s="52">
        <f t="shared" si="2"/>
        <v>86</v>
      </c>
      <c r="M22" s="41">
        <f t="shared" si="3"/>
        <v>374</v>
      </c>
      <c r="N22" s="42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" customHeight="1" thickBot="1" x14ac:dyDescent="0.25">
      <c r="A23" s="39">
        <f t="shared" si="5"/>
        <v>15</v>
      </c>
      <c r="B23" s="58" t="s">
        <v>197</v>
      </c>
      <c r="C23" s="58" t="s">
        <v>241</v>
      </c>
      <c r="D23" s="58" t="s">
        <v>81</v>
      </c>
      <c r="E23" s="22">
        <v>0</v>
      </c>
      <c r="F23" s="52">
        <f t="shared" si="0"/>
        <v>0</v>
      </c>
      <c r="G23" s="53">
        <v>0</v>
      </c>
      <c r="H23" s="53" t="s">
        <v>14</v>
      </c>
      <c r="I23" s="51">
        <v>0</v>
      </c>
      <c r="J23" s="52">
        <f t="shared" si="1"/>
        <v>0</v>
      </c>
      <c r="K23" s="51">
        <v>0</v>
      </c>
      <c r="L23" s="52">
        <f t="shared" si="2"/>
        <v>0</v>
      </c>
      <c r="M23" s="41">
        <f t="shared" si="3"/>
        <v>0</v>
      </c>
      <c r="N23" s="42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" customHeight="1" thickBot="1" x14ac:dyDescent="0.25">
      <c r="A24" s="39">
        <f t="shared" si="5"/>
        <v>16</v>
      </c>
      <c r="B24" s="58" t="s">
        <v>125</v>
      </c>
      <c r="C24" s="58" t="s">
        <v>242</v>
      </c>
      <c r="D24" s="58" t="s">
        <v>81</v>
      </c>
      <c r="E24" s="22">
        <v>0</v>
      </c>
      <c r="F24" s="52">
        <f t="shared" si="0"/>
        <v>0</v>
      </c>
      <c r="G24" s="53">
        <v>0</v>
      </c>
      <c r="H24" s="53" t="s">
        <v>14</v>
      </c>
      <c r="I24" s="51">
        <v>0</v>
      </c>
      <c r="J24" s="52">
        <f t="shared" si="1"/>
        <v>0</v>
      </c>
      <c r="K24" s="51">
        <v>0</v>
      </c>
      <c r="L24" s="52">
        <f t="shared" si="2"/>
        <v>0</v>
      </c>
      <c r="M24" s="41">
        <f t="shared" si="3"/>
        <v>0</v>
      </c>
      <c r="N24" s="42">
        <f t="shared" si="4"/>
        <v>15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" customHeight="1" thickBot="1" x14ac:dyDescent="0.25">
      <c r="A25" s="39">
        <f t="shared" si="5"/>
        <v>17</v>
      </c>
      <c r="B25" s="58" t="s">
        <v>123</v>
      </c>
      <c r="C25" s="58" t="s">
        <v>38</v>
      </c>
      <c r="D25" s="58" t="s">
        <v>81</v>
      </c>
      <c r="E25" s="22">
        <v>0</v>
      </c>
      <c r="F25" s="52">
        <f t="shared" si="0"/>
        <v>0</v>
      </c>
      <c r="G25" s="53">
        <v>0</v>
      </c>
      <c r="H25" s="53" t="s">
        <v>14</v>
      </c>
      <c r="I25" s="51">
        <v>0</v>
      </c>
      <c r="J25" s="52">
        <f t="shared" si="1"/>
        <v>0</v>
      </c>
      <c r="K25" s="51">
        <v>0</v>
      </c>
      <c r="L25" s="52">
        <f t="shared" si="2"/>
        <v>0</v>
      </c>
      <c r="M25" s="41">
        <f t="shared" si="3"/>
        <v>0</v>
      </c>
      <c r="N25" s="42">
        <f t="shared" si="4"/>
        <v>15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" customHeight="1" thickBot="1" x14ac:dyDescent="0.25">
      <c r="A26" s="39">
        <f t="shared" si="5"/>
        <v>18</v>
      </c>
      <c r="B26" s="43" t="s">
        <v>235</v>
      </c>
      <c r="C26" s="58" t="s">
        <v>94</v>
      </c>
      <c r="D26" s="58" t="s">
        <v>81</v>
      </c>
      <c r="E26" s="22">
        <v>0</v>
      </c>
      <c r="F26" s="52">
        <f t="shared" si="0"/>
        <v>0</v>
      </c>
      <c r="G26" s="40">
        <v>0</v>
      </c>
      <c r="H26" s="53" t="s">
        <v>14</v>
      </c>
      <c r="I26" s="22">
        <v>0</v>
      </c>
      <c r="J26" s="52">
        <f t="shared" si="1"/>
        <v>0</v>
      </c>
      <c r="K26" s="22">
        <v>0</v>
      </c>
      <c r="L26" s="52">
        <f t="shared" si="2"/>
        <v>0</v>
      </c>
      <c r="M26" s="41">
        <f t="shared" si="3"/>
        <v>0</v>
      </c>
      <c r="N26" s="42">
        <f t="shared" si="4"/>
        <v>15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" customHeight="1" x14ac:dyDescent="0.2">
      <c r="A27" s="4"/>
      <c r="B27" s="4"/>
      <c r="C27" s="4"/>
      <c r="D27" s="4"/>
      <c r="M27" s="4"/>
      <c r="N27" s="4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x14ac:dyDescent="0.2">
      <c r="A28" s="4"/>
      <c r="B28" s="4"/>
      <c r="C28" s="4"/>
      <c r="D28" s="4"/>
      <c r="M28" s="4"/>
      <c r="N28" s="4"/>
    </row>
    <row r="30" spans="1:25" ht="19.5" x14ac:dyDescent="0.25">
      <c r="A30" s="1" t="s">
        <v>229</v>
      </c>
      <c r="B30" s="1"/>
      <c r="C30" s="2"/>
    </row>
    <row r="31" spans="1:25" x14ac:dyDescent="0.2">
      <c r="A31" s="8" t="s">
        <v>12</v>
      </c>
      <c r="B31" s="8"/>
      <c r="C31" s="9"/>
      <c r="D31" s="10"/>
    </row>
    <row r="32" spans="1:25" x14ac:dyDescent="0.2">
      <c r="A32" s="11"/>
      <c r="B32" s="11"/>
      <c r="D32" s="10"/>
    </row>
    <row r="33" spans="1:14" x14ac:dyDescent="0.2">
      <c r="A33" s="11"/>
      <c r="B33" s="11"/>
      <c r="C33" s="10"/>
      <c r="D33" s="10"/>
      <c r="I33" s="5"/>
      <c r="J33" s="5"/>
      <c r="K33" s="5"/>
      <c r="L33" s="5"/>
    </row>
    <row r="34" spans="1:14" ht="18" x14ac:dyDescent="0.25">
      <c r="A34" s="12" t="s">
        <v>0</v>
      </c>
      <c r="B34" s="12"/>
      <c r="C34" s="13"/>
      <c r="D34" s="14"/>
      <c r="E34" s="12" t="s">
        <v>8</v>
      </c>
      <c r="F34" s="14"/>
      <c r="G34" s="14" t="s">
        <v>15</v>
      </c>
      <c r="H34" s="14"/>
      <c r="I34" s="15"/>
      <c r="J34" s="15"/>
      <c r="K34" s="15"/>
      <c r="L34" s="12" t="s">
        <v>11</v>
      </c>
      <c r="M34" s="16"/>
      <c r="N34" s="16"/>
    </row>
    <row r="35" spans="1:14" x14ac:dyDescent="0.2">
      <c r="A35" s="17"/>
      <c r="B35" s="17"/>
      <c r="C35" s="18"/>
      <c r="D35" s="10"/>
      <c r="I35" s="5"/>
      <c r="J35" s="5"/>
      <c r="K35" s="5"/>
      <c r="L35" s="5"/>
    </row>
    <row r="36" spans="1:14" ht="13.5" thickBot="1" x14ac:dyDescent="0.25">
      <c r="A36" s="19"/>
      <c r="B36" s="19"/>
      <c r="C36" s="3"/>
    </row>
    <row r="37" spans="1:14" ht="13.5" customHeight="1" thickTop="1" x14ac:dyDescent="0.2">
      <c r="A37" s="35" t="s">
        <v>2</v>
      </c>
      <c r="B37" s="36" t="s">
        <v>22</v>
      </c>
      <c r="C37" s="28" t="s">
        <v>23</v>
      </c>
      <c r="D37" s="28" t="s">
        <v>10</v>
      </c>
      <c r="E37" s="31" t="s">
        <v>9</v>
      </c>
      <c r="F37" s="28" t="s">
        <v>3</v>
      </c>
      <c r="G37" s="85" t="s">
        <v>13</v>
      </c>
      <c r="H37" s="86"/>
      <c r="I37" s="87"/>
      <c r="J37" s="28" t="s">
        <v>3</v>
      </c>
      <c r="K37" s="31" t="s">
        <v>5</v>
      </c>
      <c r="L37" s="28" t="s">
        <v>3</v>
      </c>
      <c r="M37" s="37" t="s">
        <v>6</v>
      </c>
      <c r="N37" s="38" t="s">
        <v>7</v>
      </c>
    </row>
    <row r="38" spans="1:14" ht="15" customHeight="1" thickBot="1" x14ac:dyDescent="0.25">
      <c r="A38" s="39">
        <f>ROW(A1)</f>
        <v>1</v>
      </c>
      <c r="B38" s="61" t="s">
        <v>101</v>
      </c>
      <c r="C38" s="78" t="s">
        <v>250</v>
      </c>
      <c r="D38" s="78" t="s">
        <v>66</v>
      </c>
      <c r="E38" s="44">
        <v>11.1</v>
      </c>
      <c r="F38" s="45">
        <f t="shared" ref="F38:F57" si="6">IF(E38&lt;&gt;0,INT(4.48676*(18.6-E38)^2.5),0)</f>
        <v>691</v>
      </c>
      <c r="G38" s="46">
        <v>2</v>
      </c>
      <c r="H38" s="46" t="s">
        <v>14</v>
      </c>
      <c r="I38" s="44">
        <v>34</v>
      </c>
      <c r="J38" s="45">
        <f t="shared" ref="J38:J57" si="7">IF(G38+I38&lt;&gt;0,INT(0.049752*(240.33-((G38*60)+I38))^2.1),0)</f>
        <v>579</v>
      </c>
      <c r="K38" s="44">
        <v>8.57</v>
      </c>
      <c r="L38" s="45">
        <f t="shared" ref="L38:L57" si="8">IF(K38&lt;&gt;0,INT(60.63917*(K38-3)^0.9),0)</f>
        <v>284</v>
      </c>
      <c r="M38" s="47">
        <f t="shared" ref="M38:M57" si="9">SUM(F38++J38+L38)</f>
        <v>1554</v>
      </c>
      <c r="N38" s="48">
        <f t="shared" ref="N38:N57" si="10">RANK(M38,$M$38:$M$57,0)</f>
        <v>1</v>
      </c>
    </row>
    <row r="39" spans="1:14" ht="15" customHeight="1" thickBot="1" x14ac:dyDescent="0.25">
      <c r="A39" s="39">
        <f t="shared" ref="A39:A57" si="11">ROW(A2)</f>
        <v>2</v>
      </c>
      <c r="B39" s="61" t="s">
        <v>27</v>
      </c>
      <c r="C39" s="78" t="s">
        <v>225</v>
      </c>
      <c r="D39" s="78" t="s">
        <v>81</v>
      </c>
      <c r="E39" s="44">
        <v>11</v>
      </c>
      <c r="F39" s="45">
        <f t="shared" si="6"/>
        <v>714</v>
      </c>
      <c r="G39" s="46">
        <v>2</v>
      </c>
      <c r="H39" s="46" t="s">
        <v>14</v>
      </c>
      <c r="I39" s="44">
        <v>50</v>
      </c>
      <c r="J39" s="45">
        <f t="shared" si="7"/>
        <v>376</v>
      </c>
      <c r="K39" s="44">
        <v>11.6</v>
      </c>
      <c r="L39" s="45">
        <f t="shared" si="8"/>
        <v>420</v>
      </c>
      <c r="M39" s="47">
        <f t="shared" si="9"/>
        <v>1510</v>
      </c>
      <c r="N39" s="48">
        <f t="shared" si="10"/>
        <v>2</v>
      </c>
    </row>
    <row r="40" spans="1:14" ht="15" customHeight="1" thickBot="1" x14ac:dyDescent="0.25">
      <c r="A40" s="39">
        <f t="shared" si="11"/>
        <v>3</v>
      </c>
      <c r="B40" s="61" t="s">
        <v>155</v>
      </c>
      <c r="C40" s="78" t="s">
        <v>254</v>
      </c>
      <c r="D40" s="78" t="s">
        <v>81</v>
      </c>
      <c r="E40" s="44">
        <v>11.5</v>
      </c>
      <c r="F40" s="45">
        <f t="shared" si="6"/>
        <v>602</v>
      </c>
      <c r="G40" s="46">
        <v>2</v>
      </c>
      <c r="H40" s="46" t="s">
        <v>14</v>
      </c>
      <c r="I40" s="44">
        <v>39</v>
      </c>
      <c r="J40" s="45">
        <f t="shared" si="7"/>
        <v>510</v>
      </c>
      <c r="K40" s="44">
        <v>9.6</v>
      </c>
      <c r="L40" s="45">
        <f t="shared" si="8"/>
        <v>331</v>
      </c>
      <c r="M40" s="47">
        <f t="shared" si="9"/>
        <v>1443</v>
      </c>
      <c r="N40" s="48">
        <f t="shared" si="10"/>
        <v>3</v>
      </c>
    </row>
    <row r="41" spans="1:14" ht="15" customHeight="1" thickBot="1" x14ac:dyDescent="0.25">
      <c r="A41" s="39">
        <f t="shared" si="11"/>
        <v>4</v>
      </c>
      <c r="B41" s="58" t="s">
        <v>67</v>
      </c>
      <c r="C41" s="62" t="s">
        <v>225</v>
      </c>
      <c r="D41" s="62" t="s">
        <v>66</v>
      </c>
      <c r="E41" s="51">
        <v>12</v>
      </c>
      <c r="F41" s="52">
        <f t="shared" si="6"/>
        <v>502</v>
      </c>
      <c r="G41" s="53">
        <v>2</v>
      </c>
      <c r="H41" s="53" t="s">
        <v>14</v>
      </c>
      <c r="I41" s="51">
        <v>47</v>
      </c>
      <c r="J41" s="52">
        <f t="shared" si="7"/>
        <v>411</v>
      </c>
      <c r="K41" s="51">
        <v>9.4</v>
      </c>
      <c r="L41" s="52">
        <f t="shared" si="8"/>
        <v>322</v>
      </c>
      <c r="M41" s="54">
        <f t="shared" si="9"/>
        <v>1235</v>
      </c>
      <c r="N41" s="67">
        <f t="shared" si="10"/>
        <v>4</v>
      </c>
    </row>
    <row r="42" spans="1:14" ht="15" customHeight="1" thickBot="1" x14ac:dyDescent="0.25">
      <c r="A42" s="39">
        <f t="shared" si="11"/>
        <v>5</v>
      </c>
      <c r="B42" s="58" t="s">
        <v>129</v>
      </c>
      <c r="C42" s="62" t="s">
        <v>61</v>
      </c>
      <c r="D42" s="62" t="s">
        <v>81</v>
      </c>
      <c r="E42" s="51">
        <v>11.8</v>
      </c>
      <c r="F42" s="52">
        <f t="shared" si="6"/>
        <v>541</v>
      </c>
      <c r="G42" s="53">
        <v>2</v>
      </c>
      <c r="H42" s="53" t="s">
        <v>14</v>
      </c>
      <c r="I42" s="51">
        <v>38</v>
      </c>
      <c r="J42" s="52">
        <f t="shared" si="7"/>
        <v>524</v>
      </c>
      <c r="K42" s="51">
        <v>5.85</v>
      </c>
      <c r="L42" s="52">
        <f t="shared" si="8"/>
        <v>155</v>
      </c>
      <c r="M42" s="54">
        <f t="shared" si="9"/>
        <v>1220</v>
      </c>
      <c r="N42" s="67">
        <f t="shared" si="10"/>
        <v>5</v>
      </c>
    </row>
    <row r="43" spans="1:14" ht="15" customHeight="1" thickBot="1" x14ac:dyDescent="0.25">
      <c r="A43" s="39">
        <f t="shared" si="11"/>
        <v>6</v>
      </c>
      <c r="B43" s="58" t="s">
        <v>51</v>
      </c>
      <c r="C43" s="62" t="s">
        <v>136</v>
      </c>
      <c r="D43" s="62" t="s">
        <v>81</v>
      </c>
      <c r="E43" s="51">
        <v>12</v>
      </c>
      <c r="F43" s="52">
        <f t="shared" si="6"/>
        <v>502</v>
      </c>
      <c r="G43" s="53">
        <v>2</v>
      </c>
      <c r="H43" s="53" t="s">
        <v>14</v>
      </c>
      <c r="I43" s="51">
        <v>59</v>
      </c>
      <c r="J43" s="52">
        <f t="shared" si="7"/>
        <v>282</v>
      </c>
      <c r="K43" s="51">
        <v>10.37</v>
      </c>
      <c r="L43" s="52">
        <f t="shared" si="8"/>
        <v>365</v>
      </c>
      <c r="M43" s="54">
        <f t="shared" si="9"/>
        <v>1149</v>
      </c>
      <c r="N43" s="67">
        <f t="shared" si="10"/>
        <v>6</v>
      </c>
    </row>
    <row r="44" spans="1:14" ht="15" customHeight="1" thickBot="1" x14ac:dyDescent="0.25">
      <c r="A44" s="39">
        <f t="shared" si="11"/>
        <v>7</v>
      </c>
      <c r="B44" s="58" t="s">
        <v>247</v>
      </c>
      <c r="C44" s="62" t="s">
        <v>252</v>
      </c>
      <c r="D44" s="62" t="s">
        <v>66</v>
      </c>
      <c r="E44" s="51">
        <v>12.2</v>
      </c>
      <c r="F44" s="52">
        <f t="shared" si="6"/>
        <v>464</v>
      </c>
      <c r="G44" s="53">
        <v>2</v>
      </c>
      <c r="H44" s="53" t="s">
        <v>14</v>
      </c>
      <c r="I44" s="51">
        <v>59</v>
      </c>
      <c r="J44" s="52">
        <f t="shared" si="7"/>
        <v>282</v>
      </c>
      <c r="K44" s="51">
        <v>7.37</v>
      </c>
      <c r="L44" s="52">
        <f t="shared" si="8"/>
        <v>228</v>
      </c>
      <c r="M44" s="54">
        <f t="shared" si="9"/>
        <v>974</v>
      </c>
      <c r="N44" s="67">
        <f t="shared" si="10"/>
        <v>7</v>
      </c>
    </row>
    <row r="45" spans="1:14" ht="15" customHeight="1" thickBot="1" x14ac:dyDescent="0.25">
      <c r="A45" s="39">
        <f t="shared" si="11"/>
        <v>8</v>
      </c>
      <c r="B45" s="58" t="s">
        <v>127</v>
      </c>
      <c r="C45" s="62" t="s">
        <v>250</v>
      </c>
      <c r="D45" s="62" t="s">
        <v>81</v>
      </c>
      <c r="E45" s="51">
        <v>12.5</v>
      </c>
      <c r="F45" s="52">
        <f t="shared" si="6"/>
        <v>412</v>
      </c>
      <c r="G45" s="53">
        <v>3</v>
      </c>
      <c r="H45" s="53" t="s">
        <v>14</v>
      </c>
      <c r="I45" s="51">
        <v>15</v>
      </c>
      <c r="J45" s="52">
        <f t="shared" si="7"/>
        <v>149</v>
      </c>
      <c r="K45" s="51">
        <v>11.3</v>
      </c>
      <c r="L45" s="52">
        <f t="shared" si="8"/>
        <v>407</v>
      </c>
      <c r="M45" s="54">
        <f t="shared" si="9"/>
        <v>968</v>
      </c>
      <c r="N45" s="67">
        <f t="shared" si="10"/>
        <v>8</v>
      </c>
    </row>
    <row r="46" spans="1:14" ht="15" customHeight="1" thickBot="1" x14ac:dyDescent="0.25">
      <c r="A46" s="39">
        <f t="shared" si="11"/>
        <v>9</v>
      </c>
      <c r="B46" s="58" t="s">
        <v>45</v>
      </c>
      <c r="C46" s="62" t="s">
        <v>255</v>
      </c>
      <c r="D46" s="62" t="s">
        <v>81</v>
      </c>
      <c r="E46" s="51">
        <v>12.7</v>
      </c>
      <c r="F46" s="52">
        <f t="shared" si="6"/>
        <v>379</v>
      </c>
      <c r="G46" s="53">
        <v>3</v>
      </c>
      <c r="H46" s="53" t="s">
        <v>14</v>
      </c>
      <c r="I46" s="51">
        <v>1</v>
      </c>
      <c r="J46" s="52">
        <f t="shared" si="7"/>
        <v>263</v>
      </c>
      <c r="K46" s="51">
        <v>3.95</v>
      </c>
      <c r="L46" s="52">
        <f t="shared" si="8"/>
        <v>57</v>
      </c>
      <c r="M46" s="54">
        <f t="shared" si="9"/>
        <v>699</v>
      </c>
      <c r="N46" s="67">
        <f t="shared" si="10"/>
        <v>9</v>
      </c>
    </row>
    <row r="47" spans="1:14" ht="15" customHeight="1" thickBot="1" x14ac:dyDescent="0.25">
      <c r="A47" s="39">
        <f t="shared" si="11"/>
        <v>10</v>
      </c>
      <c r="B47" s="58" t="s">
        <v>45</v>
      </c>
      <c r="C47" s="62" t="s">
        <v>105</v>
      </c>
      <c r="D47" s="62" t="s">
        <v>66</v>
      </c>
      <c r="E47" s="51">
        <v>12.5</v>
      </c>
      <c r="F47" s="52">
        <f t="shared" si="6"/>
        <v>412</v>
      </c>
      <c r="G47" s="53">
        <v>3</v>
      </c>
      <c r="H47" s="53" t="s">
        <v>14</v>
      </c>
      <c r="I47" s="51">
        <v>8</v>
      </c>
      <c r="J47" s="52">
        <f t="shared" si="7"/>
        <v>202</v>
      </c>
      <c r="K47" s="51">
        <v>3.52</v>
      </c>
      <c r="L47" s="52">
        <f t="shared" si="8"/>
        <v>33</v>
      </c>
      <c r="M47" s="54">
        <f t="shared" si="9"/>
        <v>647</v>
      </c>
      <c r="N47" s="67">
        <f t="shared" si="10"/>
        <v>10</v>
      </c>
    </row>
    <row r="48" spans="1:14" ht="15" customHeight="1" thickBot="1" x14ac:dyDescent="0.25">
      <c r="A48" s="39">
        <f t="shared" si="11"/>
        <v>11</v>
      </c>
      <c r="B48" s="58" t="s">
        <v>244</v>
      </c>
      <c r="C48" s="62" t="s">
        <v>58</v>
      </c>
      <c r="D48" s="62" t="s">
        <v>66</v>
      </c>
      <c r="E48" s="51">
        <v>13.2</v>
      </c>
      <c r="F48" s="52">
        <f t="shared" si="6"/>
        <v>304</v>
      </c>
      <c r="G48" s="53">
        <v>3</v>
      </c>
      <c r="H48" s="53" t="s">
        <v>14</v>
      </c>
      <c r="I48" s="51">
        <v>37</v>
      </c>
      <c r="J48" s="52">
        <f t="shared" si="7"/>
        <v>37</v>
      </c>
      <c r="K48" s="51">
        <v>8.0500000000000007</v>
      </c>
      <c r="L48" s="52">
        <f t="shared" si="8"/>
        <v>260</v>
      </c>
      <c r="M48" s="54">
        <f t="shared" si="9"/>
        <v>601</v>
      </c>
      <c r="N48" s="67">
        <f t="shared" si="10"/>
        <v>11</v>
      </c>
    </row>
    <row r="49" spans="1:14" ht="15" customHeight="1" thickBot="1" x14ac:dyDescent="0.25">
      <c r="A49" s="39">
        <f t="shared" si="11"/>
        <v>12</v>
      </c>
      <c r="B49" s="58" t="s">
        <v>127</v>
      </c>
      <c r="C49" s="62" t="s">
        <v>102</v>
      </c>
      <c r="D49" s="62" t="s">
        <v>66</v>
      </c>
      <c r="E49" s="80">
        <v>13.6</v>
      </c>
      <c r="F49" s="52">
        <f t="shared" si="6"/>
        <v>250</v>
      </c>
      <c r="G49" s="53">
        <v>3</v>
      </c>
      <c r="H49" s="53" t="s">
        <v>14</v>
      </c>
      <c r="I49" s="51">
        <v>13</v>
      </c>
      <c r="J49" s="52">
        <f t="shared" si="7"/>
        <v>163</v>
      </c>
      <c r="K49" s="51">
        <v>6.2</v>
      </c>
      <c r="L49" s="52">
        <f t="shared" si="8"/>
        <v>172</v>
      </c>
      <c r="M49" s="54">
        <f t="shared" si="9"/>
        <v>585</v>
      </c>
      <c r="N49" s="67">
        <f t="shared" si="10"/>
        <v>12</v>
      </c>
    </row>
    <row r="50" spans="1:14" ht="15.75" thickBot="1" x14ac:dyDescent="0.25">
      <c r="A50" s="39">
        <f>ROW(A13)</f>
        <v>13</v>
      </c>
      <c r="B50" s="58" t="s">
        <v>74</v>
      </c>
      <c r="C50" s="62" t="s">
        <v>160</v>
      </c>
      <c r="D50" s="62" t="s">
        <v>81</v>
      </c>
      <c r="E50" s="80">
        <v>14.1</v>
      </c>
      <c r="F50" s="52">
        <f t="shared" si="6"/>
        <v>192</v>
      </c>
      <c r="G50" s="53">
        <v>3</v>
      </c>
      <c r="H50" s="53" t="s">
        <v>14</v>
      </c>
      <c r="I50" s="51">
        <v>27</v>
      </c>
      <c r="J50" s="52">
        <f t="shared" si="7"/>
        <v>78</v>
      </c>
      <c r="K50" s="51">
        <v>7.32</v>
      </c>
      <c r="L50" s="52">
        <f t="shared" si="8"/>
        <v>226</v>
      </c>
      <c r="M50" s="54">
        <f t="shared" si="9"/>
        <v>496</v>
      </c>
      <c r="N50" s="67">
        <f t="shared" si="10"/>
        <v>13</v>
      </c>
    </row>
    <row r="51" spans="1:14" ht="15.75" thickBot="1" x14ac:dyDescent="0.25">
      <c r="A51" s="39">
        <f t="shared" si="11"/>
        <v>14</v>
      </c>
      <c r="B51" s="58" t="s">
        <v>246</v>
      </c>
      <c r="C51" s="62" t="s">
        <v>251</v>
      </c>
      <c r="D51" s="62" t="s">
        <v>66</v>
      </c>
      <c r="E51" s="80">
        <v>14.3</v>
      </c>
      <c r="F51" s="52">
        <f t="shared" si="6"/>
        <v>172</v>
      </c>
      <c r="G51" s="53">
        <v>3</v>
      </c>
      <c r="H51" s="53" t="s">
        <v>14</v>
      </c>
      <c r="I51" s="51">
        <v>38</v>
      </c>
      <c r="J51" s="52">
        <f t="shared" si="7"/>
        <v>33</v>
      </c>
      <c r="K51" s="51">
        <v>7.3</v>
      </c>
      <c r="L51" s="52">
        <f t="shared" si="8"/>
        <v>225</v>
      </c>
      <c r="M51" s="54">
        <f t="shared" si="9"/>
        <v>430</v>
      </c>
      <c r="N51" s="67">
        <f t="shared" si="10"/>
        <v>14</v>
      </c>
    </row>
    <row r="52" spans="1:14" ht="15.75" thickBot="1" x14ac:dyDescent="0.25">
      <c r="A52" s="39">
        <f t="shared" si="11"/>
        <v>15</v>
      </c>
      <c r="B52" s="58" t="s">
        <v>127</v>
      </c>
      <c r="C52" s="62" t="s">
        <v>228</v>
      </c>
      <c r="D52" s="62" t="s">
        <v>66</v>
      </c>
      <c r="E52" s="80">
        <v>14.6</v>
      </c>
      <c r="F52" s="52">
        <f t="shared" si="6"/>
        <v>143</v>
      </c>
      <c r="G52" s="53">
        <v>3</v>
      </c>
      <c r="H52" s="53" t="s">
        <v>14</v>
      </c>
      <c r="I52" s="51">
        <v>18</v>
      </c>
      <c r="J52" s="52">
        <f t="shared" si="7"/>
        <v>129</v>
      </c>
      <c r="K52" s="51">
        <v>5.3</v>
      </c>
      <c r="L52" s="52">
        <f t="shared" si="8"/>
        <v>128</v>
      </c>
      <c r="M52" s="54">
        <f t="shared" si="9"/>
        <v>400</v>
      </c>
      <c r="N52" s="67">
        <f t="shared" si="10"/>
        <v>15</v>
      </c>
    </row>
    <row r="53" spans="1:14" ht="15.75" thickBot="1" x14ac:dyDescent="0.25">
      <c r="A53" s="39">
        <f t="shared" si="11"/>
        <v>16</v>
      </c>
      <c r="B53" s="58" t="s">
        <v>248</v>
      </c>
      <c r="C53" s="62" t="s">
        <v>157</v>
      </c>
      <c r="D53" s="62" t="s">
        <v>81</v>
      </c>
      <c r="E53" s="80">
        <v>14.5</v>
      </c>
      <c r="F53" s="52">
        <f t="shared" si="6"/>
        <v>152</v>
      </c>
      <c r="G53" s="53">
        <v>3</v>
      </c>
      <c r="H53" s="53" t="s">
        <v>14</v>
      </c>
      <c r="I53" s="51">
        <v>31</v>
      </c>
      <c r="J53" s="52">
        <f t="shared" si="7"/>
        <v>60</v>
      </c>
      <c r="K53" s="51">
        <v>5.45</v>
      </c>
      <c r="L53" s="52">
        <f t="shared" si="8"/>
        <v>135</v>
      </c>
      <c r="M53" s="54">
        <f t="shared" si="9"/>
        <v>347</v>
      </c>
      <c r="N53" s="67">
        <f t="shared" si="10"/>
        <v>16</v>
      </c>
    </row>
    <row r="54" spans="1:14" ht="15.75" thickBot="1" x14ac:dyDescent="0.25">
      <c r="A54" s="39">
        <f t="shared" si="11"/>
        <v>17</v>
      </c>
      <c r="B54" s="58" t="s">
        <v>245</v>
      </c>
      <c r="C54" s="62" t="s">
        <v>142</v>
      </c>
      <c r="D54" s="62" t="s">
        <v>66</v>
      </c>
      <c r="E54" s="80">
        <v>14.9</v>
      </c>
      <c r="F54" s="52">
        <f t="shared" si="6"/>
        <v>118</v>
      </c>
      <c r="G54" s="53">
        <v>3</v>
      </c>
      <c r="H54" s="53" t="s">
        <v>14</v>
      </c>
      <c r="I54" s="51">
        <v>34</v>
      </c>
      <c r="J54" s="52">
        <f t="shared" si="7"/>
        <v>47</v>
      </c>
      <c r="K54" s="51">
        <v>6.2</v>
      </c>
      <c r="L54" s="52">
        <f t="shared" si="8"/>
        <v>172</v>
      </c>
      <c r="M54" s="54">
        <f t="shared" si="9"/>
        <v>337</v>
      </c>
      <c r="N54" s="67">
        <f t="shared" si="10"/>
        <v>17</v>
      </c>
    </row>
    <row r="55" spans="1:14" ht="15.75" thickBot="1" x14ac:dyDescent="0.25">
      <c r="A55" s="39">
        <f t="shared" si="11"/>
        <v>18</v>
      </c>
      <c r="B55" s="58" t="s">
        <v>44</v>
      </c>
      <c r="C55" s="62" t="s">
        <v>53</v>
      </c>
      <c r="D55" s="62" t="s">
        <v>81</v>
      </c>
      <c r="E55" s="80">
        <v>18.600000000000001</v>
      </c>
      <c r="F55" s="52">
        <f t="shared" si="6"/>
        <v>0</v>
      </c>
      <c r="G55" s="53">
        <v>3</v>
      </c>
      <c r="H55" s="53" t="s">
        <v>14</v>
      </c>
      <c r="I55" s="51">
        <v>44</v>
      </c>
      <c r="J55" s="52">
        <f t="shared" si="7"/>
        <v>17</v>
      </c>
      <c r="K55" s="51">
        <v>3.2</v>
      </c>
      <c r="L55" s="52">
        <f t="shared" si="8"/>
        <v>14</v>
      </c>
      <c r="M55" s="54">
        <f t="shared" si="9"/>
        <v>31</v>
      </c>
      <c r="N55" s="67">
        <f t="shared" si="10"/>
        <v>18</v>
      </c>
    </row>
    <row r="56" spans="1:14" ht="15.75" thickBot="1" x14ac:dyDescent="0.25">
      <c r="A56" s="39">
        <f t="shared" si="11"/>
        <v>19</v>
      </c>
      <c r="B56" s="58" t="s">
        <v>244</v>
      </c>
      <c r="C56" s="62" t="s">
        <v>249</v>
      </c>
      <c r="D56" s="62" t="s">
        <v>66</v>
      </c>
      <c r="E56" s="80">
        <v>0</v>
      </c>
      <c r="F56" s="52">
        <f t="shared" si="6"/>
        <v>0</v>
      </c>
      <c r="G56" s="53">
        <v>0</v>
      </c>
      <c r="H56" s="53" t="s">
        <v>14</v>
      </c>
      <c r="I56" s="51">
        <v>0</v>
      </c>
      <c r="J56" s="52">
        <f t="shared" si="7"/>
        <v>0</v>
      </c>
      <c r="K56" s="51">
        <v>0</v>
      </c>
      <c r="L56" s="52">
        <f t="shared" si="8"/>
        <v>0</v>
      </c>
      <c r="M56" s="54">
        <f t="shared" si="9"/>
        <v>0</v>
      </c>
      <c r="N56" s="67">
        <f t="shared" si="10"/>
        <v>19</v>
      </c>
    </row>
    <row r="57" spans="1:14" ht="15.75" thickBot="1" x14ac:dyDescent="0.25">
      <c r="A57" s="39">
        <f t="shared" si="11"/>
        <v>20</v>
      </c>
      <c r="B57" s="58" t="s">
        <v>144</v>
      </c>
      <c r="C57" s="62" t="s">
        <v>253</v>
      </c>
      <c r="D57" s="62" t="s">
        <v>81</v>
      </c>
      <c r="E57" s="80">
        <v>0</v>
      </c>
      <c r="F57" s="52">
        <f t="shared" si="6"/>
        <v>0</v>
      </c>
      <c r="G57" s="53">
        <v>0</v>
      </c>
      <c r="H57" s="53" t="s">
        <v>14</v>
      </c>
      <c r="I57" s="51">
        <v>0</v>
      </c>
      <c r="J57" s="52">
        <f t="shared" si="7"/>
        <v>0</v>
      </c>
      <c r="K57" s="51">
        <v>0</v>
      </c>
      <c r="L57" s="52">
        <f t="shared" si="8"/>
        <v>0</v>
      </c>
      <c r="M57" s="54">
        <f t="shared" si="9"/>
        <v>0</v>
      </c>
      <c r="N57" s="67">
        <f t="shared" si="10"/>
        <v>19</v>
      </c>
    </row>
  </sheetData>
  <sortState ref="B9:N26">
    <sortCondition descending="1" ref="M9:M26"/>
  </sortState>
  <mergeCells count="2">
    <mergeCell ref="G8:I8"/>
    <mergeCell ref="G37:I37"/>
  </mergeCells>
  <phoneticPr fontId="9" type="noConversion"/>
  <pageMargins left="0.75" right="0.75" top="1" bottom="1" header="0" footer="0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opLeftCell="A10" workbookViewId="0">
      <selection activeCell="S80" sqref="S80"/>
    </sheetView>
  </sheetViews>
  <sheetFormatPr defaultRowHeight="12.75" x14ac:dyDescent="0.2"/>
  <cols>
    <col min="1" max="1" width="4.5703125" style="7" customWidth="1"/>
    <col min="2" max="2" width="15.140625" style="7" customWidth="1"/>
    <col min="3" max="3" width="16.5703125" style="7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x14ac:dyDescent="0.25">
      <c r="A1" s="1" t="s">
        <v>229</v>
      </c>
      <c r="B1" s="1"/>
      <c r="C1" s="2"/>
    </row>
    <row r="2" spans="1:25" x14ac:dyDescent="0.2">
      <c r="A2" s="8" t="s">
        <v>12</v>
      </c>
      <c r="B2" s="8"/>
      <c r="C2" s="9"/>
      <c r="D2" s="10"/>
    </row>
    <row r="3" spans="1:25" x14ac:dyDescent="0.2">
      <c r="A3" s="11"/>
      <c r="B3" s="11"/>
      <c r="D3" s="10"/>
    </row>
    <row r="4" spans="1:25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8" x14ac:dyDescent="0.25">
      <c r="A5" s="12" t="s">
        <v>0</v>
      </c>
      <c r="B5" s="12"/>
      <c r="C5" s="13"/>
      <c r="E5" s="12" t="s">
        <v>8</v>
      </c>
      <c r="G5" s="14" t="s">
        <v>16</v>
      </c>
      <c r="I5" s="15"/>
      <c r="J5" s="15"/>
      <c r="K5" s="15"/>
      <c r="L5" s="12" t="s">
        <v>1</v>
      </c>
      <c r="M5" s="16"/>
      <c r="N5" s="16"/>
    </row>
    <row r="6" spans="1:25" x14ac:dyDescent="0.2">
      <c r="A6" s="17"/>
      <c r="B6" s="17"/>
      <c r="C6" s="18"/>
      <c r="D6" s="10"/>
      <c r="I6" s="5"/>
      <c r="J6" s="5"/>
      <c r="K6" s="5"/>
      <c r="L6" s="5"/>
    </row>
    <row r="7" spans="1:25" ht="13.5" thickBot="1" x14ac:dyDescent="0.25">
      <c r="A7" s="19"/>
      <c r="B7" s="19"/>
      <c r="C7" s="3"/>
    </row>
    <row r="8" spans="1:25" s="20" customFormat="1" ht="14.25" customHeight="1" thickTop="1" thickBot="1" x14ac:dyDescent="0.2">
      <c r="A8" s="35" t="s">
        <v>2</v>
      </c>
      <c r="B8" s="36" t="s">
        <v>22</v>
      </c>
      <c r="C8" s="28" t="s">
        <v>23</v>
      </c>
      <c r="D8" s="28" t="s">
        <v>10</v>
      </c>
      <c r="E8" s="31" t="s">
        <v>9</v>
      </c>
      <c r="F8" s="28" t="s">
        <v>3</v>
      </c>
      <c r="G8" s="85" t="s">
        <v>13</v>
      </c>
      <c r="H8" s="86"/>
      <c r="I8" s="87"/>
      <c r="J8" s="28" t="s">
        <v>3</v>
      </c>
      <c r="K8" s="31" t="s">
        <v>5</v>
      </c>
      <c r="L8" s="28" t="s">
        <v>3</v>
      </c>
      <c r="M8" s="37" t="s">
        <v>6</v>
      </c>
      <c r="N8" s="38" t="s">
        <v>7</v>
      </c>
    </row>
    <row r="9" spans="1:25" ht="15" customHeight="1" thickBot="1" x14ac:dyDescent="0.25">
      <c r="A9" s="39">
        <f>ROW(A1)</f>
        <v>1</v>
      </c>
      <c r="B9" s="60" t="s">
        <v>69</v>
      </c>
      <c r="C9" s="77" t="s">
        <v>71</v>
      </c>
      <c r="D9" s="77" t="s">
        <v>117</v>
      </c>
      <c r="E9" s="44">
        <v>9.4</v>
      </c>
      <c r="F9" s="45">
        <f t="shared" ref="F9:F40" si="0">IF(E9&lt;&gt;0,INT(4.30895*(18.6-E9)^2.5),0)</f>
        <v>1106</v>
      </c>
      <c r="G9" s="46">
        <v>2</v>
      </c>
      <c r="H9" s="46" t="s">
        <v>14</v>
      </c>
      <c r="I9" s="44">
        <v>15</v>
      </c>
      <c r="J9" s="45">
        <f t="shared" ref="J9:J40" si="1">IF(G9+I9&lt;&gt;0,INT(0.046375*(240.33-((G9*60)+I9))^2.1),0)</f>
        <v>819</v>
      </c>
      <c r="K9" s="44">
        <v>23.9</v>
      </c>
      <c r="L9" s="45">
        <f t="shared" ref="L9:L40" si="2">IF(K9&lt;&gt;0,INT(40.191528*(K9-5)^0.9),0)</f>
        <v>566</v>
      </c>
      <c r="M9" s="47">
        <f t="shared" ref="M9:M40" si="3">SUM(F9+J9+L9)</f>
        <v>2491</v>
      </c>
      <c r="N9" s="48">
        <f t="shared" ref="N9:N40" si="4">RANK(M9,$M$9:$M$40,0)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 thickBot="1" x14ac:dyDescent="0.25">
      <c r="A10" s="39">
        <f t="shared" ref="A10:A40" si="5">ROW(A2)</f>
        <v>2</v>
      </c>
      <c r="B10" s="61" t="s">
        <v>90</v>
      </c>
      <c r="C10" s="78" t="s">
        <v>91</v>
      </c>
      <c r="D10" s="78" t="s">
        <v>262</v>
      </c>
      <c r="E10" s="44">
        <v>10.4</v>
      </c>
      <c r="F10" s="45">
        <f t="shared" si="0"/>
        <v>829</v>
      </c>
      <c r="G10" s="46">
        <v>2</v>
      </c>
      <c r="H10" s="46" t="s">
        <v>14</v>
      </c>
      <c r="I10" s="44">
        <v>23</v>
      </c>
      <c r="J10" s="45">
        <f t="shared" si="1"/>
        <v>694</v>
      </c>
      <c r="K10" s="44">
        <v>28.25</v>
      </c>
      <c r="L10" s="45">
        <f t="shared" si="2"/>
        <v>682</v>
      </c>
      <c r="M10" s="47">
        <f t="shared" si="3"/>
        <v>2205</v>
      </c>
      <c r="N10" s="48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thickBot="1" x14ac:dyDescent="0.25">
      <c r="A11" s="39">
        <f t="shared" si="5"/>
        <v>3</v>
      </c>
      <c r="B11" s="61" t="s">
        <v>127</v>
      </c>
      <c r="C11" s="78" t="s">
        <v>260</v>
      </c>
      <c r="D11" s="78" t="s">
        <v>214</v>
      </c>
      <c r="E11" s="44">
        <v>10.1</v>
      </c>
      <c r="F11" s="45">
        <f t="shared" si="0"/>
        <v>907</v>
      </c>
      <c r="G11" s="46">
        <v>2</v>
      </c>
      <c r="H11" s="46" t="s">
        <v>14</v>
      </c>
      <c r="I11" s="44">
        <v>20</v>
      </c>
      <c r="J11" s="45">
        <f t="shared" si="1"/>
        <v>740</v>
      </c>
      <c r="K11" s="44">
        <v>23.24</v>
      </c>
      <c r="L11" s="45">
        <f t="shared" si="2"/>
        <v>548</v>
      </c>
      <c r="M11" s="47">
        <f t="shared" si="3"/>
        <v>2195</v>
      </c>
      <c r="N11" s="48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 thickBot="1" x14ac:dyDescent="0.25">
      <c r="A12" s="39">
        <f t="shared" si="5"/>
        <v>4</v>
      </c>
      <c r="B12" s="58" t="s">
        <v>27</v>
      </c>
      <c r="C12" s="62" t="s">
        <v>89</v>
      </c>
      <c r="D12" s="62" t="s">
        <v>262</v>
      </c>
      <c r="E12" s="22">
        <v>9.3000000000000007</v>
      </c>
      <c r="F12" s="52">
        <f t="shared" si="0"/>
        <v>1136</v>
      </c>
      <c r="G12" s="53">
        <v>2</v>
      </c>
      <c r="H12" s="53" t="s">
        <v>14</v>
      </c>
      <c r="I12" s="51">
        <v>24</v>
      </c>
      <c r="J12" s="52">
        <f t="shared" si="1"/>
        <v>679</v>
      </c>
      <c r="K12" s="51">
        <v>16.14</v>
      </c>
      <c r="L12" s="52">
        <f t="shared" si="2"/>
        <v>351</v>
      </c>
      <c r="M12" s="41">
        <f t="shared" si="3"/>
        <v>2166</v>
      </c>
      <c r="N12" s="42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 thickBot="1" x14ac:dyDescent="0.25">
      <c r="A13" s="39">
        <f t="shared" si="5"/>
        <v>5</v>
      </c>
      <c r="B13" s="58" t="s">
        <v>51</v>
      </c>
      <c r="C13" s="62" t="s">
        <v>94</v>
      </c>
      <c r="D13" s="62" t="s">
        <v>262</v>
      </c>
      <c r="E13" s="22">
        <v>10.199999999999999</v>
      </c>
      <c r="F13" s="52">
        <f t="shared" si="0"/>
        <v>881</v>
      </c>
      <c r="G13" s="53">
        <v>2</v>
      </c>
      <c r="H13" s="53" t="s">
        <v>14</v>
      </c>
      <c r="I13" s="51">
        <v>25</v>
      </c>
      <c r="J13" s="52">
        <f t="shared" si="1"/>
        <v>664</v>
      </c>
      <c r="K13" s="51">
        <v>24.5</v>
      </c>
      <c r="L13" s="52">
        <f t="shared" si="2"/>
        <v>582</v>
      </c>
      <c r="M13" s="41">
        <f t="shared" si="3"/>
        <v>2127</v>
      </c>
      <c r="N13" s="42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thickBot="1" x14ac:dyDescent="0.25">
      <c r="A14" s="39">
        <f t="shared" si="5"/>
        <v>6</v>
      </c>
      <c r="B14" s="58" t="s">
        <v>92</v>
      </c>
      <c r="C14" s="62" t="s">
        <v>93</v>
      </c>
      <c r="D14" s="62" t="s">
        <v>262</v>
      </c>
      <c r="E14" s="22">
        <v>10.1</v>
      </c>
      <c r="F14" s="52">
        <f t="shared" si="0"/>
        <v>907</v>
      </c>
      <c r="G14" s="53">
        <v>2</v>
      </c>
      <c r="H14" s="53" t="s">
        <v>14</v>
      </c>
      <c r="I14" s="51">
        <v>20</v>
      </c>
      <c r="J14" s="52">
        <f t="shared" si="1"/>
        <v>740</v>
      </c>
      <c r="K14" s="51">
        <v>18.399999999999999</v>
      </c>
      <c r="L14" s="52">
        <f t="shared" si="2"/>
        <v>415</v>
      </c>
      <c r="M14" s="41">
        <f t="shared" si="3"/>
        <v>2062</v>
      </c>
      <c r="N14" s="42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 thickBot="1" x14ac:dyDescent="0.25">
      <c r="A15" s="39">
        <f t="shared" si="5"/>
        <v>7</v>
      </c>
      <c r="B15" s="58" t="s">
        <v>67</v>
      </c>
      <c r="C15" s="62" t="s">
        <v>68</v>
      </c>
      <c r="D15" s="62" t="s">
        <v>117</v>
      </c>
      <c r="E15" s="22">
        <v>10.199999999999999</v>
      </c>
      <c r="F15" s="52">
        <f t="shared" si="0"/>
        <v>881</v>
      </c>
      <c r="G15" s="53">
        <v>2</v>
      </c>
      <c r="H15" s="53" t="s">
        <v>14</v>
      </c>
      <c r="I15" s="51">
        <v>22</v>
      </c>
      <c r="J15" s="52">
        <f t="shared" si="1"/>
        <v>709</v>
      </c>
      <c r="K15" s="51">
        <v>20.05</v>
      </c>
      <c r="L15" s="52">
        <f t="shared" si="2"/>
        <v>461</v>
      </c>
      <c r="M15" s="41">
        <f t="shared" si="3"/>
        <v>2051</v>
      </c>
      <c r="N15" s="67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 thickBot="1" x14ac:dyDescent="0.25">
      <c r="A16" s="39">
        <f t="shared" si="5"/>
        <v>8</v>
      </c>
      <c r="B16" s="58" t="s">
        <v>74</v>
      </c>
      <c r="C16" s="62" t="s">
        <v>80</v>
      </c>
      <c r="D16" s="62" t="s">
        <v>111</v>
      </c>
      <c r="E16" s="22">
        <v>10.8</v>
      </c>
      <c r="F16" s="52">
        <f t="shared" si="0"/>
        <v>732</v>
      </c>
      <c r="G16" s="53">
        <v>2</v>
      </c>
      <c r="H16" s="53" t="s">
        <v>14</v>
      </c>
      <c r="I16" s="51">
        <v>27</v>
      </c>
      <c r="J16" s="52">
        <f t="shared" si="1"/>
        <v>635</v>
      </c>
      <c r="K16" s="51">
        <v>25.22</v>
      </c>
      <c r="L16" s="52">
        <f t="shared" si="2"/>
        <v>601</v>
      </c>
      <c r="M16" s="41">
        <f t="shared" si="3"/>
        <v>1968</v>
      </c>
      <c r="N16" s="67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 thickBot="1" x14ac:dyDescent="0.25">
      <c r="A17" s="39">
        <f t="shared" si="5"/>
        <v>9</v>
      </c>
      <c r="B17" s="58" t="s">
        <v>76</v>
      </c>
      <c r="C17" s="62" t="s">
        <v>77</v>
      </c>
      <c r="D17" s="62" t="s">
        <v>117</v>
      </c>
      <c r="E17" s="22">
        <v>11.1</v>
      </c>
      <c r="F17" s="52">
        <f t="shared" si="0"/>
        <v>663</v>
      </c>
      <c r="G17" s="53">
        <v>2</v>
      </c>
      <c r="H17" s="53" t="s">
        <v>14</v>
      </c>
      <c r="I17" s="51">
        <v>27</v>
      </c>
      <c r="J17" s="52">
        <f t="shared" si="1"/>
        <v>635</v>
      </c>
      <c r="K17" s="51">
        <v>25.6</v>
      </c>
      <c r="L17" s="52">
        <f t="shared" si="2"/>
        <v>611</v>
      </c>
      <c r="M17" s="41">
        <f t="shared" si="3"/>
        <v>1909</v>
      </c>
      <c r="N17" s="42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 thickBot="1" x14ac:dyDescent="0.25">
      <c r="A18" s="39">
        <f t="shared" si="5"/>
        <v>10</v>
      </c>
      <c r="B18" s="58" t="s">
        <v>76</v>
      </c>
      <c r="C18" s="62" t="s">
        <v>260</v>
      </c>
      <c r="D18" s="62" t="s">
        <v>214</v>
      </c>
      <c r="E18" s="22">
        <v>10.199999999999999</v>
      </c>
      <c r="F18" s="52">
        <f t="shared" si="0"/>
        <v>881</v>
      </c>
      <c r="G18" s="53">
        <v>2</v>
      </c>
      <c r="H18" s="53" t="s">
        <v>14</v>
      </c>
      <c r="I18" s="51">
        <v>26</v>
      </c>
      <c r="J18" s="52">
        <f t="shared" si="1"/>
        <v>650</v>
      </c>
      <c r="K18" s="51">
        <v>16.73</v>
      </c>
      <c r="L18" s="52">
        <f t="shared" si="2"/>
        <v>368</v>
      </c>
      <c r="M18" s="41">
        <f t="shared" si="3"/>
        <v>1899</v>
      </c>
      <c r="N18" s="67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 thickBot="1" x14ac:dyDescent="0.25">
      <c r="A19" s="39">
        <f t="shared" si="5"/>
        <v>11</v>
      </c>
      <c r="B19" s="58" t="s">
        <v>88</v>
      </c>
      <c r="C19" s="62" t="s">
        <v>77</v>
      </c>
      <c r="D19" s="62" t="s">
        <v>262</v>
      </c>
      <c r="E19" s="22">
        <v>10.7</v>
      </c>
      <c r="F19" s="52">
        <f t="shared" si="0"/>
        <v>755</v>
      </c>
      <c r="G19" s="53">
        <v>2</v>
      </c>
      <c r="H19" s="53" t="s">
        <v>14</v>
      </c>
      <c r="I19" s="51">
        <v>29</v>
      </c>
      <c r="J19" s="52">
        <f t="shared" si="1"/>
        <v>607</v>
      </c>
      <c r="K19" s="51">
        <v>22.75</v>
      </c>
      <c r="L19" s="52">
        <f t="shared" si="2"/>
        <v>535</v>
      </c>
      <c r="M19" s="41">
        <f t="shared" si="3"/>
        <v>1897</v>
      </c>
      <c r="N19" s="42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" customHeight="1" thickBot="1" x14ac:dyDescent="0.25">
      <c r="A20" s="39">
        <f t="shared" si="5"/>
        <v>12</v>
      </c>
      <c r="B20" s="58" t="s">
        <v>74</v>
      </c>
      <c r="C20" s="62" t="s">
        <v>75</v>
      </c>
      <c r="D20" s="62" t="s">
        <v>117</v>
      </c>
      <c r="E20" s="22">
        <v>10.3</v>
      </c>
      <c r="F20" s="52">
        <f t="shared" si="0"/>
        <v>855</v>
      </c>
      <c r="G20" s="53">
        <v>2</v>
      </c>
      <c r="H20" s="53" t="s">
        <v>14</v>
      </c>
      <c r="I20" s="51">
        <v>30</v>
      </c>
      <c r="J20" s="52">
        <f t="shared" si="1"/>
        <v>593</v>
      </c>
      <c r="K20" s="51">
        <v>18.350000000000001</v>
      </c>
      <c r="L20" s="52">
        <f t="shared" si="2"/>
        <v>414</v>
      </c>
      <c r="M20" s="41">
        <f t="shared" si="3"/>
        <v>1862</v>
      </c>
      <c r="N20" s="42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" customHeight="1" thickBot="1" x14ac:dyDescent="0.25">
      <c r="A21" s="39">
        <f t="shared" si="5"/>
        <v>13</v>
      </c>
      <c r="B21" s="58" t="s">
        <v>72</v>
      </c>
      <c r="C21" s="62" t="s">
        <v>73</v>
      </c>
      <c r="D21" s="62" t="s">
        <v>117</v>
      </c>
      <c r="E21" s="22">
        <v>10.8</v>
      </c>
      <c r="F21" s="52">
        <f t="shared" si="0"/>
        <v>732</v>
      </c>
      <c r="G21" s="53">
        <v>2</v>
      </c>
      <c r="H21" s="53" t="s">
        <v>14</v>
      </c>
      <c r="I21" s="51">
        <v>29</v>
      </c>
      <c r="J21" s="52">
        <f t="shared" si="1"/>
        <v>607</v>
      </c>
      <c r="K21" s="51">
        <v>22</v>
      </c>
      <c r="L21" s="52">
        <f t="shared" si="2"/>
        <v>514</v>
      </c>
      <c r="M21" s="41">
        <f t="shared" si="3"/>
        <v>1853</v>
      </c>
      <c r="N21" s="67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 thickBot="1" x14ac:dyDescent="0.25">
      <c r="A22" s="39">
        <f t="shared" si="5"/>
        <v>14</v>
      </c>
      <c r="B22" s="58" t="s">
        <v>123</v>
      </c>
      <c r="C22" s="62" t="s">
        <v>37</v>
      </c>
      <c r="D22" s="62" t="s">
        <v>111</v>
      </c>
      <c r="E22" s="22">
        <v>10.4</v>
      </c>
      <c r="F22" s="52">
        <f t="shared" si="0"/>
        <v>829</v>
      </c>
      <c r="G22" s="53">
        <v>2</v>
      </c>
      <c r="H22" s="53" t="s">
        <v>14</v>
      </c>
      <c r="I22" s="51">
        <v>30</v>
      </c>
      <c r="J22" s="52">
        <f t="shared" si="1"/>
        <v>593</v>
      </c>
      <c r="K22" s="51">
        <v>17.7</v>
      </c>
      <c r="L22" s="52">
        <f t="shared" si="2"/>
        <v>395</v>
      </c>
      <c r="M22" s="41">
        <f t="shared" si="3"/>
        <v>1817</v>
      </c>
      <c r="N22" s="67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" customHeight="1" thickBot="1" x14ac:dyDescent="0.25">
      <c r="A23" s="39">
        <f t="shared" si="5"/>
        <v>15</v>
      </c>
      <c r="B23" s="58" t="s">
        <v>50</v>
      </c>
      <c r="C23" s="62" t="s">
        <v>77</v>
      </c>
      <c r="D23" s="62" t="s">
        <v>117</v>
      </c>
      <c r="E23" s="22">
        <v>10.4</v>
      </c>
      <c r="F23" s="52">
        <f t="shared" si="0"/>
        <v>829</v>
      </c>
      <c r="G23" s="53">
        <v>2</v>
      </c>
      <c r="H23" s="53" t="s">
        <v>14</v>
      </c>
      <c r="I23" s="51">
        <v>39</v>
      </c>
      <c r="J23" s="52">
        <f t="shared" si="1"/>
        <v>476</v>
      </c>
      <c r="K23" s="51">
        <v>19.75</v>
      </c>
      <c r="L23" s="52">
        <f t="shared" si="2"/>
        <v>452</v>
      </c>
      <c r="M23" s="41">
        <f t="shared" si="3"/>
        <v>1757</v>
      </c>
      <c r="N23" s="42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" customHeight="1" thickBot="1" x14ac:dyDescent="0.25">
      <c r="A24" s="39">
        <f t="shared" si="5"/>
        <v>16</v>
      </c>
      <c r="B24" s="58" t="s">
        <v>82</v>
      </c>
      <c r="C24" s="62" t="s">
        <v>83</v>
      </c>
      <c r="D24" s="62" t="s">
        <v>262</v>
      </c>
      <c r="E24" s="22">
        <v>9.6</v>
      </c>
      <c r="F24" s="52">
        <f t="shared" si="0"/>
        <v>1047</v>
      </c>
      <c r="G24" s="53">
        <v>2</v>
      </c>
      <c r="H24" s="53" t="s">
        <v>14</v>
      </c>
      <c r="I24" s="51">
        <v>57</v>
      </c>
      <c r="J24" s="52">
        <f t="shared" si="1"/>
        <v>281</v>
      </c>
      <c r="K24" s="51">
        <v>17.399999999999999</v>
      </c>
      <c r="L24" s="52">
        <f t="shared" si="2"/>
        <v>387</v>
      </c>
      <c r="M24" s="41">
        <f t="shared" si="3"/>
        <v>1715</v>
      </c>
      <c r="N24" s="42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" customHeight="1" thickBot="1" x14ac:dyDescent="0.25">
      <c r="A25" s="39">
        <f t="shared" si="5"/>
        <v>17</v>
      </c>
      <c r="B25" s="58" t="s">
        <v>88</v>
      </c>
      <c r="C25" s="62" t="s">
        <v>261</v>
      </c>
      <c r="D25" s="62" t="s">
        <v>214</v>
      </c>
      <c r="E25" s="22">
        <v>10.9</v>
      </c>
      <c r="F25" s="52">
        <f t="shared" si="0"/>
        <v>708</v>
      </c>
      <c r="G25" s="53">
        <v>2</v>
      </c>
      <c r="H25" s="53" t="s">
        <v>14</v>
      </c>
      <c r="I25" s="51">
        <v>27</v>
      </c>
      <c r="J25" s="52">
        <f t="shared" si="1"/>
        <v>635</v>
      </c>
      <c r="K25" s="51">
        <v>13.72</v>
      </c>
      <c r="L25" s="52">
        <f t="shared" si="2"/>
        <v>282</v>
      </c>
      <c r="M25" s="41">
        <f t="shared" si="3"/>
        <v>1625</v>
      </c>
      <c r="N25" s="67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" customHeight="1" thickBot="1" x14ac:dyDescent="0.25">
      <c r="A26" s="39">
        <f t="shared" si="5"/>
        <v>18</v>
      </c>
      <c r="B26" s="58" t="s">
        <v>256</v>
      </c>
      <c r="C26" s="62" t="s">
        <v>257</v>
      </c>
      <c r="D26" s="62" t="s">
        <v>111</v>
      </c>
      <c r="E26" s="51">
        <v>11.3</v>
      </c>
      <c r="F26" s="52">
        <f t="shared" si="0"/>
        <v>620</v>
      </c>
      <c r="G26" s="53">
        <v>2</v>
      </c>
      <c r="H26" s="53" t="s">
        <v>14</v>
      </c>
      <c r="I26" s="51">
        <v>40</v>
      </c>
      <c r="J26" s="52">
        <f t="shared" si="1"/>
        <v>464</v>
      </c>
      <c r="K26" s="51">
        <v>13.16</v>
      </c>
      <c r="L26" s="52">
        <f t="shared" si="2"/>
        <v>265</v>
      </c>
      <c r="M26" s="54">
        <f t="shared" si="3"/>
        <v>1349</v>
      </c>
      <c r="N26" s="67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" customHeight="1" thickBot="1" x14ac:dyDescent="0.25">
      <c r="A27" s="39">
        <f t="shared" si="5"/>
        <v>19</v>
      </c>
      <c r="B27" s="58" t="s">
        <v>72</v>
      </c>
      <c r="C27" s="62" t="s">
        <v>39</v>
      </c>
      <c r="D27" s="62" t="s">
        <v>117</v>
      </c>
      <c r="E27" s="65">
        <v>11.7</v>
      </c>
      <c r="F27" s="52">
        <f t="shared" si="0"/>
        <v>538</v>
      </c>
      <c r="G27" s="64">
        <v>2</v>
      </c>
      <c r="H27" s="64" t="s">
        <v>14</v>
      </c>
      <c r="I27" s="65">
        <v>50</v>
      </c>
      <c r="J27" s="52">
        <f t="shared" si="1"/>
        <v>350</v>
      </c>
      <c r="K27" s="65">
        <v>19.149999999999999</v>
      </c>
      <c r="L27" s="52">
        <f t="shared" si="2"/>
        <v>436</v>
      </c>
      <c r="M27" s="79">
        <f t="shared" si="3"/>
        <v>1324</v>
      </c>
      <c r="N27" s="67">
        <f t="shared" si="4"/>
        <v>19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.75" thickBot="1" x14ac:dyDescent="0.25">
      <c r="A28" s="39">
        <f t="shared" si="5"/>
        <v>20</v>
      </c>
      <c r="B28" s="58" t="s">
        <v>30</v>
      </c>
      <c r="C28" s="62" t="s">
        <v>176</v>
      </c>
      <c r="D28" s="62" t="s">
        <v>214</v>
      </c>
      <c r="E28" s="80">
        <v>11.1</v>
      </c>
      <c r="F28" s="52">
        <f t="shared" si="0"/>
        <v>663</v>
      </c>
      <c r="G28" s="53">
        <v>2</v>
      </c>
      <c r="H28" s="53" t="s">
        <v>14</v>
      </c>
      <c r="I28" s="51">
        <v>47</v>
      </c>
      <c r="J28" s="52">
        <f t="shared" si="1"/>
        <v>383</v>
      </c>
      <c r="K28" s="51">
        <v>12.9</v>
      </c>
      <c r="L28" s="52">
        <f t="shared" si="2"/>
        <v>258</v>
      </c>
      <c r="M28" s="54">
        <f t="shared" si="3"/>
        <v>1304</v>
      </c>
      <c r="N28" s="76">
        <f t="shared" si="4"/>
        <v>20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5.75" thickBot="1" x14ac:dyDescent="0.25">
      <c r="A29" s="39">
        <f t="shared" si="5"/>
        <v>21</v>
      </c>
      <c r="B29" s="58" t="s">
        <v>127</v>
      </c>
      <c r="C29" s="62" t="s">
        <v>39</v>
      </c>
      <c r="D29" s="62" t="s">
        <v>111</v>
      </c>
      <c r="E29" s="80">
        <v>11.6</v>
      </c>
      <c r="F29" s="52">
        <f t="shared" si="0"/>
        <v>558</v>
      </c>
      <c r="G29" s="53">
        <v>2</v>
      </c>
      <c r="H29" s="53" t="s">
        <v>14</v>
      </c>
      <c r="I29" s="51">
        <v>58</v>
      </c>
      <c r="J29" s="52">
        <f t="shared" si="1"/>
        <v>272</v>
      </c>
      <c r="K29" s="51">
        <v>20.149999999999999</v>
      </c>
      <c r="L29" s="52">
        <f t="shared" si="2"/>
        <v>463</v>
      </c>
      <c r="M29" s="54">
        <f t="shared" si="3"/>
        <v>1293</v>
      </c>
      <c r="N29" s="76">
        <f t="shared" si="4"/>
        <v>21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.75" thickBot="1" x14ac:dyDescent="0.25">
      <c r="A30" s="39">
        <f t="shared" si="5"/>
        <v>22</v>
      </c>
      <c r="B30" s="58" t="s">
        <v>79</v>
      </c>
      <c r="C30" s="62" t="s">
        <v>80</v>
      </c>
      <c r="D30" s="62" t="s">
        <v>262</v>
      </c>
      <c r="E30" s="80">
        <v>11.8</v>
      </c>
      <c r="F30" s="52">
        <f t="shared" si="0"/>
        <v>519</v>
      </c>
      <c r="G30" s="53">
        <v>2</v>
      </c>
      <c r="H30" s="53" t="s">
        <v>14</v>
      </c>
      <c r="I30" s="51">
        <v>59</v>
      </c>
      <c r="J30" s="52">
        <f t="shared" si="1"/>
        <v>263</v>
      </c>
      <c r="K30" s="51">
        <v>21.13</v>
      </c>
      <c r="L30" s="52">
        <f t="shared" si="2"/>
        <v>490</v>
      </c>
      <c r="M30" s="54">
        <f t="shared" si="3"/>
        <v>1272</v>
      </c>
      <c r="N30" s="76">
        <f t="shared" si="4"/>
        <v>22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.75" thickBot="1" x14ac:dyDescent="0.25">
      <c r="A31" s="39">
        <f t="shared" si="5"/>
        <v>23</v>
      </c>
      <c r="B31" s="58" t="s">
        <v>24</v>
      </c>
      <c r="C31" s="62" t="s">
        <v>177</v>
      </c>
      <c r="D31" s="62" t="s">
        <v>214</v>
      </c>
      <c r="E31" s="80">
        <v>12.4</v>
      </c>
      <c r="F31" s="52">
        <f t="shared" si="0"/>
        <v>412</v>
      </c>
      <c r="G31" s="53">
        <v>2</v>
      </c>
      <c r="H31" s="53" t="s">
        <v>14</v>
      </c>
      <c r="I31" s="51">
        <v>42</v>
      </c>
      <c r="J31" s="52">
        <f t="shared" si="1"/>
        <v>440</v>
      </c>
      <c r="K31" s="51">
        <v>17.8</v>
      </c>
      <c r="L31" s="52">
        <f t="shared" si="2"/>
        <v>398</v>
      </c>
      <c r="M31" s="54">
        <f t="shared" si="3"/>
        <v>1250</v>
      </c>
      <c r="N31" s="76">
        <f t="shared" si="4"/>
        <v>23</v>
      </c>
    </row>
    <row r="32" spans="1:25" ht="15.75" thickBot="1" x14ac:dyDescent="0.25">
      <c r="A32" s="39">
        <f t="shared" si="5"/>
        <v>24</v>
      </c>
      <c r="B32" s="58" t="s">
        <v>258</v>
      </c>
      <c r="C32" s="62" t="s">
        <v>38</v>
      </c>
      <c r="D32" s="62" t="s">
        <v>111</v>
      </c>
      <c r="E32" s="80">
        <v>11.2</v>
      </c>
      <c r="F32" s="52">
        <f t="shared" si="0"/>
        <v>641</v>
      </c>
      <c r="G32" s="53">
        <v>2</v>
      </c>
      <c r="H32" s="53" t="s">
        <v>14</v>
      </c>
      <c r="I32" s="51">
        <v>43</v>
      </c>
      <c r="J32" s="52">
        <f t="shared" si="1"/>
        <v>428</v>
      </c>
      <c r="K32" s="51">
        <v>8.85</v>
      </c>
      <c r="L32" s="52">
        <f t="shared" si="2"/>
        <v>135</v>
      </c>
      <c r="M32" s="54">
        <f t="shared" si="3"/>
        <v>1204</v>
      </c>
      <c r="N32" s="76">
        <f t="shared" si="4"/>
        <v>24</v>
      </c>
    </row>
    <row r="33" spans="1:14" ht="15.75" thickBot="1" x14ac:dyDescent="0.25">
      <c r="A33" s="39">
        <f t="shared" si="5"/>
        <v>25</v>
      </c>
      <c r="B33" s="58" t="s">
        <v>69</v>
      </c>
      <c r="C33" s="62" t="s">
        <v>70</v>
      </c>
      <c r="D33" s="62" t="s">
        <v>117</v>
      </c>
      <c r="E33" s="59">
        <v>10.1</v>
      </c>
      <c r="F33" s="52">
        <f t="shared" si="0"/>
        <v>907</v>
      </c>
      <c r="G33" s="53">
        <v>0</v>
      </c>
      <c r="H33" s="53" t="s">
        <v>14</v>
      </c>
      <c r="I33" s="51">
        <v>0</v>
      </c>
      <c r="J33" s="52">
        <f t="shared" si="1"/>
        <v>0</v>
      </c>
      <c r="K33" s="51">
        <v>12.3</v>
      </c>
      <c r="L33" s="52">
        <f t="shared" si="2"/>
        <v>240</v>
      </c>
      <c r="M33" s="41">
        <f t="shared" si="3"/>
        <v>1147</v>
      </c>
      <c r="N33" s="76">
        <f t="shared" si="4"/>
        <v>25</v>
      </c>
    </row>
    <row r="34" spans="1:14" ht="15.75" thickBot="1" x14ac:dyDescent="0.25">
      <c r="A34" s="39">
        <f t="shared" si="5"/>
        <v>26</v>
      </c>
      <c r="B34" s="58" t="s">
        <v>85</v>
      </c>
      <c r="C34" s="62" t="s">
        <v>86</v>
      </c>
      <c r="D34" s="62" t="s">
        <v>262</v>
      </c>
      <c r="E34" s="59">
        <v>12</v>
      </c>
      <c r="F34" s="52">
        <f t="shared" si="0"/>
        <v>482</v>
      </c>
      <c r="G34" s="53">
        <v>2</v>
      </c>
      <c r="H34" s="53" t="s">
        <v>14</v>
      </c>
      <c r="I34" s="51">
        <v>39</v>
      </c>
      <c r="J34" s="52">
        <f t="shared" si="1"/>
        <v>476</v>
      </c>
      <c r="K34" s="51">
        <v>9.84</v>
      </c>
      <c r="L34" s="52">
        <f t="shared" si="2"/>
        <v>166</v>
      </c>
      <c r="M34" s="41">
        <f t="shared" si="3"/>
        <v>1124</v>
      </c>
      <c r="N34" s="49">
        <f t="shared" si="4"/>
        <v>26</v>
      </c>
    </row>
    <row r="35" spans="1:14" ht="15.75" thickBot="1" x14ac:dyDescent="0.25">
      <c r="A35" s="39">
        <f t="shared" si="5"/>
        <v>27</v>
      </c>
      <c r="B35" s="58" t="s">
        <v>196</v>
      </c>
      <c r="C35" s="62" t="s">
        <v>110</v>
      </c>
      <c r="D35" s="62" t="s">
        <v>214</v>
      </c>
      <c r="E35" s="59">
        <v>11.8</v>
      </c>
      <c r="F35" s="52">
        <f t="shared" si="0"/>
        <v>519</v>
      </c>
      <c r="G35" s="53">
        <v>2</v>
      </c>
      <c r="H35" s="53" t="s">
        <v>14</v>
      </c>
      <c r="I35" s="51">
        <v>55</v>
      </c>
      <c r="J35" s="52">
        <f t="shared" si="1"/>
        <v>300</v>
      </c>
      <c r="K35" s="51">
        <v>11</v>
      </c>
      <c r="L35" s="52">
        <f t="shared" si="2"/>
        <v>201</v>
      </c>
      <c r="M35" s="41">
        <f t="shared" si="3"/>
        <v>1020</v>
      </c>
      <c r="N35" s="76">
        <f t="shared" si="4"/>
        <v>27</v>
      </c>
    </row>
    <row r="36" spans="1:14" ht="15.75" thickBot="1" x14ac:dyDescent="0.25">
      <c r="A36" s="39">
        <f t="shared" si="5"/>
        <v>28</v>
      </c>
      <c r="B36" s="58" t="s">
        <v>27</v>
      </c>
      <c r="C36" s="62" t="s">
        <v>80</v>
      </c>
      <c r="D36" s="62" t="s">
        <v>214</v>
      </c>
      <c r="E36" s="59">
        <v>12.4</v>
      </c>
      <c r="F36" s="52">
        <f t="shared" si="0"/>
        <v>412</v>
      </c>
      <c r="G36" s="53">
        <v>3</v>
      </c>
      <c r="H36" s="53" t="s">
        <v>14</v>
      </c>
      <c r="I36" s="51">
        <v>6</v>
      </c>
      <c r="J36" s="52">
        <f t="shared" si="1"/>
        <v>204</v>
      </c>
      <c r="K36" s="51">
        <v>15.9</v>
      </c>
      <c r="L36" s="52">
        <f t="shared" si="2"/>
        <v>344</v>
      </c>
      <c r="M36" s="41">
        <f t="shared" si="3"/>
        <v>960</v>
      </c>
      <c r="N36" s="76">
        <f t="shared" si="4"/>
        <v>28</v>
      </c>
    </row>
    <row r="37" spans="1:14" ht="15.75" thickBot="1" x14ac:dyDescent="0.25">
      <c r="A37" s="39">
        <f t="shared" si="5"/>
        <v>29</v>
      </c>
      <c r="B37" s="58" t="s">
        <v>259</v>
      </c>
      <c r="C37" s="62" t="s">
        <v>150</v>
      </c>
      <c r="D37" s="62" t="s">
        <v>111</v>
      </c>
      <c r="E37" s="59">
        <v>11.8</v>
      </c>
      <c r="F37" s="52">
        <f t="shared" si="0"/>
        <v>519</v>
      </c>
      <c r="G37" s="53">
        <v>4</v>
      </c>
      <c r="H37" s="53" t="s">
        <v>14</v>
      </c>
      <c r="I37" s="51">
        <v>0</v>
      </c>
      <c r="J37" s="52">
        <f t="shared" si="1"/>
        <v>0</v>
      </c>
      <c r="K37" s="51">
        <v>15.43</v>
      </c>
      <c r="L37" s="52">
        <f t="shared" si="2"/>
        <v>331</v>
      </c>
      <c r="M37" s="41">
        <f t="shared" si="3"/>
        <v>850</v>
      </c>
      <c r="N37" s="76">
        <f t="shared" si="4"/>
        <v>29</v>
      </c>
    </row>
    <row r="38" spans="1:14" ht="15.75" thickBot="1" x14ac:dyDescent="0.25">
      <c r="A38" s="39">
        <f t="shared" si="5"/>
        <v>30</v>
      </c>
      <c r="B38" s="58" t="s">
        <v>44</v>
      </c>
      <c r="C38" s="62" t="s">
        <v>78</v>
      </c>
      <c r="D38" s="62" t="s">
        <v>117</v>
      </c>
      <c r="E38" s="59">
        <v>12.4</v>
      </c>
      <c r="F38" s="52">
        <f t="shared" si="0"/>
        <v>412</v>
      </c>
      <c r="G38" s="53">
        <v>4</v>
      </c>
      <c r="H38" s="53" t="s">
        <v>14</v>
      </c>
      <c r="I38" s="51">
        <v>0</v>
      </c>
      <c r="J38" s="52">
        <f t="shared" si="1"/>
        <v>0</v>
      </c>
      <c r="K38" s="51">
        <v>18.47</v>
      </c>
      <c r="L38" s="52">
        <f t="shared" si="2"/>
        <v>417</v>
      </c>
      <c r="M38" s="41">
        <f t="shared" si="3"/>
        <v>829</v>
      </c>
      <c r="N38" s="49">
        <f t="shared" si="4"/>
        <v>30</v>
      </c>
    </row>
    <row r="39" spans="1:14" ht="15.75" thickBot="1" x14ac:dyDescent="0.25">
      <c r="A39" s="39">
        <f t="shared" si="5"/>
        <v>31</v>
      </c>
      <c r="B39" s="58" t="s">
        <v>197</v>
      </c>
      <c r="C39" s="62" t="s">
        <v>87</v>
      </c>
      <c r="D39" s="62" t="s">
        <v>214</v>
      </c>
      <c r="E39" s="59">
        <v>0</v>
      </c>
      <c r="F39" s="52">
        <f t="shared" si="0"/>
        <v>0</v>
      </c>
      <c r="G39" s="53">
        <v>0</v>
      </c>
      <c r="H39" s="53" t="s">
        <v>14</v>
      </c>
      <c r="I39" s="51">
        <v>0</v>
      </c>
      <c r="J39" s="52">
        <f t="shared" si="1"/>
        <v>0</v>
      </c>
      <c r="K39" s="51">
        <v>0</v>
      </c>
      <c r="L39" s="52">
        <f t="shared" si="2"/>
        <v>0</v>
      </c>
      <c r="M39" s="41">
        <f t="shared" si="3"/>
        <v>0</v>
      </c>
      <c r="N39" s="76">
        <f t="shared" si="4"/>
        <v>31</v>
      </c>
    </row>
    <row r="40" spans="1:14" ht="15.75" thickBot="1" x14ac:dyDescent="0.25">
      <c r="A40" s="39">
        <f t="shared" si="5"/>
        <v>32</v>
      </c>
      <c r="B40" s="58" t="s">
        <v>65</v>
      </c>
      <c r="C40" s="62" t="s">
        <v>34</v>
      </c>
      <c r="D40" s="62" t="s">
        <v>117</v>
      </c>
      <c r="E40" s="59">
        <v>0</v>
      </c>
      <c r="F40" s="52">
        <f t="shared" si="0"/>
        <v>0</v>
      </c>
      <c r="G40" s="53">
        <v>0</v>
      </c>
      <c r="H40" s="53" t="s">
        <v>14</v>
      </c>
      <c r="I40" s="51">
        <v>0</v>
      </c>
      <c r="J40" s="52">
        <f t="shared" si="1"/>
        <v>0</v>
      </c>
      <c r="K40" s="51">
        <v>0</v>
      </c>
      <c r="L40" s="52">
        <f t="shared" si="2"/>
        <v>0</v>
      </c>
      <c r="M40" s="41">
        <f t="shared" si="3"/>
        <v>0</v>
      </c>
      <c r="N40" s="76">
        <f t="shared" si="4"/>
        <v>31</v>
      </c>
    </row>
    <row r="41" spans="1:14" x14ac:dyDescent="0.2">
      <c r="M41" s="4"/>
    </row>
    <row r="42" spans="1:14" x14ac:dyDescent="0.2">
      <c r="M42" s="4"/>
    </row>
    <row r="43" spans="1:14" x14ac:dyDescent="0.2">
      <c r="M43" s="4"/>
    </row>
    <row r="44" spans="1:14" x14ac:dyDescent="0.2">
      <c r="M44" s="4"/>
    </row>
    <row r="45" spans="1:14" x14ac:dyDescent="0.2">
      <c r="M45" s="4"/>
    </row>
    <row r="46" spans="1:14" x14ac:dyDescent="0.2">
      <c r="M46" s="4"/>
    </row>
    <row r="47" spans="1:14" x14ac:dyDescent="0.2">
      <c r="M47" s="4"/>
    </row>
    <row r="49" spans="1:14" ht="19.5" x14ac:dyDescent="0.25">
      <c r="A49" s="1" t="s">
        <v>229</v>
      </c>
      <c r="B49" s="1"/>
      <c r="C49" s="2"/>
    </row>
    <row r="50" spans="1:14" x14ac:dyDescent="0.2">
      <c r="A50" s="8" t="s">
        <v>12</v>
      </c>
      <c r="B50" s="8"/>
      <c r="C50" s="9"/>
      <c r="D50" s="10"/>
    </row>
    <row r="51" spans="1:14" x14ac:dyDescent="0.2">
      <c r="A51" s="11"/>
      <c r="B51" s="11"/>
      <c r="D51" s="10"/>
    </row>
    <row r="52" spans="1:14" x14ac:dyDescent="0.2">
      <c r="A52" s="11"/>
      <c r="B52" s="11"/>
      <c r="C52" s="10"/>
      <c r="D52" s="10"/>
      <c r="I52" s="5"/>
      <c r="J52" s="5"/>
      <c r="K52" s="5"/>
      <c r="L52" s="5"/>
    </row>
    <row r="53" spans="1:14" ht="18" x14ac:dyDescent="0.25">
      <c r="A53" s="12" t="s">
        <v>0</v>
      </c>
      <c r="B53" s="12"/>
      <c r="C53" s="13"/>
      <c r="D53" s="14"/>
      <c r="E53" s="12" t="s">
        <v>8</v>
      </c>
      <c r="F53" s="14"/>
      <c r="G53" s="14" t="s">
        <v>16</v>
      </c>
      <c r="H53" s="14"/>
      <c r="I53" s="15"/>
      <c r="J53" s="15"/>
      <c r="K53" s="15"/>
      <c r="L53" s="12" t="s">
        <v>11</v>
      </c>
      <c r="M53" s="16"/>
      <c r="N53" s="16"/>
    </row>
    <row r="54" spans="1:14" x14ac:dyDescent="0.2">
      <c r="A54" s="17"/>
      <c r="B54" s="17"/>
      <c r="C54" s="18"/>
      <c r="D54" s="10"/>
      <c r="I54" s="5"/>
      <c r="J54" s="5"/>
      <c r="K54" s="5"/>
      <c r="L54" s="5"/>
    </row>
    <row r="55" spans="1:14" ht="13.5" thickBot="1" x14ac:dyDescent="0.25">
      <c r="A55" s="19"/>
      <c r="B55" s="19"/>
      <c r="C55" s="3"/>
    </row>
    <row r="56" spans="1:14" ht="13.5" customHeight="1" thickTop="1" x14ac:dyDescent="0.2">
      <c r="A56" s="32" t="s">
        <v>2</v>
      </c>
      <c r="B56" s="34" t="s">
        <v>22</v>
      </c>
      <c r="C56" s="33" t="s">
        <v>23</v>
      </c>
      <c r="D56" s="33" t="s">
        <v>10</v>
      </c>
      <c r="E56" s="31" t="s">
        <v>9</v>
      </c>
      <c r="F56" s="28" t="s">
        <v>3</v>
      </c>
      <c r="G56" s="85" t="s">
        <v>13</v>
      </c>
      <c r="H56" s="86"/>
      <c r="I56" s="87"/>
      <c r="J56" s="28" t="s">
        <v>3</v>
      </c>
      <c r="K56" s="31" t="s">
        <v>5</v>
      </c>
      <c r="L56" s="28" t="s">
        <v>3</v>
      </c>
      <c r="M56" s="29" t="s">
        <v>6</v>
      </c>
      <c r="N56" s="30" t="s">
        <v>7</v>
      </c>
    </row>
    <row r="57" spans="1:14" ht="15" customHeight="1" thickBot="1" x14ac:dyDescent="0.25">
      <c r="A57" s="39">
        <f t="shared" ref="A57:A76" si="6">ROW(A1)</f>
        <v>1</v>
      </c>
      <c r="B57" s="61" t="s">
        <v>108</v>
      </c>
      <c r="C57" s="78" t="s">
        <v>109</v>
      </c>
      <c r="D57" s="78" t="s">
        <v>262</v>
      </c>
      <c r="E57" s="44">
        <v>10.199999999999999</v>
      </c>
      <c r="F57" s="45">
        <f t="shared" ref="F57:F85" si="7">IF(E57&lt;&gt;0,INT(4.48676*(18.6-E57)^2.5),0)</f>
        <v>917</v>
      </c>
      <c r="G57" s="46">
        <v>2</v>
      </c>
      <c r="H57" s="46" t="s">
        <v>14</v>
      </c>
      <c r="I57" s="44">
        <v>17</v>
      </c>
      <c r="J57" s="45">
        <f t="shared" ref="J57:J85" si="8">IF(G57+I57&lt;&gt;0,INT(0.049752*(240.43-((G57*60)+I57))^2.1),0)</f>
        <v>846</v>
      </c>
      <c r="K57" s="44">
        <v>12.3</v>
      </c>
      <c r="L57" s="45">
        <f t="shared" ref="L57:L85" si="9">IF(K57&lt;&gt;0,INT(40.63917*(K57-5)^0.9),0)</f>
        <v>243</v>
      </c>
      <c r="M57" s="47">
        <f t="shared" ref="M57:M85" si="10">SUM(F57++J57+L57)</f>
        <v>2006</v>
      </c>
      <c r="N57" s="48">
        <f t="shared" ref="N57:N85" si="11">RANK(M57,$M$57:$M$85,0)</f>
        <v>1</v>
      </c>
    </row>
    <row r="58" spans="1:14" ht="15" customHeight="1" thickBot="1" x14ac:dyDescent="0.25">
      <c r="A58" s="39">
        <f t="shared" si="6"/>
        <v>2</v>
      </c>
      <c r="B58" s="61" t="s">
        <v>101</v>
      </c>
      <c r="C58" s="78" t="s">
        <v>102</v>
      </c>
      <c r="D58" s="78" t="s">
        <v>262</v>
      </c>
      <c r="E58" s="44">
        <v>10.4</v>
      </c>
      <c r="F58" s="45">
        <f t="shared" si="7"/>
        <v>863</v>
      </c>
      <c r="G58" s="46">
        <v>2</v>
      </c>
      <c r="H58" s="46" t="s">
        <v>14</v>
      </c>
      <c r="I58" s="44">
        <v>24</v>
      </c>
      <c r="J58" s="45">
        <f t="shared" si="8"/>
        <v>730</v>
      </c>
      <c r="K58" s="44">
        <v>13.9</v>
      </c>
      <c r="L58" s="45">
        <f t="shared" si="9"/>
        <v>290</v>
      </c>
      <c r="M58" s="47">
        <f t="shared" si="10"/>
        <v>1883</v>
      </c>
      <c r="N58" s="48">
        <f t="shared" si="11"/>
        <v>2</v>
      </c>
    </row>
    <row r="59" spans="1:14" ht="15" customHeight="1" thickBot="1" x14ac:dyDescent="0.25">
      <c r="A59" s="39">
        <f t="shared" si="6"/>
        <v>3</v>
      </c>
      <c r="B59" s="61" t="s">
        <v>32</v>
      </c>
      <c r="C59" s="78" t="s">
        <v>59</v>
      </c>
      <c r="D59" s="78" t="s">
        <v>117</v>
      </c>
      <c r="E59" s="44">
        <v>10.5</v>
      </c>
      <c r="F59" s="45">
        <f t="shared" si="7"/>
        <v>837</v>
      </c>
      <c r="G59" s="46">
        <v>2</v>
      </c>
      <c r="H59" s="46" t="s">
        <v>14</v>
      </c>
      <c r="I59" s="44">
        <v>40</v>
      </c>
      <c r="J59" s="45">
        <f t="shared" si="8"/>
        <v>499</v>
      </c>
      <c r="K59" s="44">
        <v>18.239999999999998</v>
      </c>
      <c r="L59" s="45">
        <f t="shared" si="9"/>
        <v>415</v>
      </c>
      <c r="M59" s="47">
        <f t="shared" si="10"/>
        <v>1751</v>
      </c>
      <c r="N59" s="48">
        <f t="shared" si="11"/>
        <v>3</v>
      </c>
    </row>
    <row r="60" spans="1:14" ht="15" customHeight="1" thickBot="1" x14ac:dyDescent="0.25">
      <c r="A60" s="39">
        <f t="shared" si="6"/>
        <v>4</v>
      </c>
      <c r="B60" s="58" t="s">
        <v>98</v>
      </c>
      <c r="C60" s="62" t="s">
        <v>99</v>
      </c>
      <c r="D60" s="62" t="s">
        <v>117</v>
      </c>
      <c r="E60" s="22">
        <v>10.5</v>
      </c>
      <c r="F60" s="52">
        <f t="shared" si="7"/>
        <v>837</v>
      </c>
      <c r="G60" s="53">
        <v>2</v>
      </c>
      <c r="H60" s="53" t="s">
        <v>14</v>
      </c>
      <c r="I60" s="51">
        <v>22</v>
      </c>
      <c r="J60" s="52">
        <f t="shared" si="8"/>
        <v>762</v>
      </c>
      <c r="K60" s="51">
        <v>8.8000000000000007</v>
      </c>
      <c r="L60" s="52">
        <f t="shared" si="9"/>
        <v>135</v>
      </c>
      <c r="M60" s="41">
        <f t="shared" si="10"/>
        <v>1734</v>
      </c>
      <c r="N60" s="42">
        <f t="shared" si="11"/>
        <v>4</v>
      </c>
    </row>
    <row r="61" spans="1:14" ht="15" customHeight="1" thickBot="1" x14ac:dyDescent="0.25">
      <c r="A61" s="39">
        <f t="shared" si="6"/>
        <v>5</v>
      </c>
      <c r="B61" s="58" t="s">
        <v>141</v>
      </c>
      <c r="C61" s="62" t="s">
        <v>60</v>
      </c>
      <c r="D61" s="62" t="s">
        <v>214</v>
      </c>
      <c r="E61" s="22">
        <v>10.7</v>
      </c>
      <c r="F61" s="52">
        <f t="shared" si="7"/>
        <v>787</v>
      </c>
      <c r="G61" s="53">
        <v>2</v>
      </c>
      <c r="H61" s="53" t="s">
        <v>14</v>
      </c>
      <c r="I61" s="51">
        <v>33</v>
      </c>
      <c r="J61" s="52">
        <f t="shared" si="8"/>
        <v>594</v>
      </c>
      <c r="K61" s="51">
        <v>10.52</v>
      </c>
      <c r="L61" s="52">
        <f t="shared" si="9"/>
        <v>189</v>
      </c>
      <c r="M61" s="41">
        <f t="shared" si="10"/>
        <v>1570</v>
      </c>
      <c r="N61" s="67">
        <f t="shared" si="11"/>
        <v>5</v>
      </c>
    </row>
    <row r="62" spans="1:14" ht="15" customHeight="1" thickBot="1" x14ac:dyDescent="0.25">
      <c r="A62" s="39">
        <f t="shared" si="6"/>
        <v>6</v>
      </c>
      <c r="B62" s="58" t="s">
        <v>24</v>
      </c>
      <c r="C62" s="62" t="s">
        <v>57</v>
      </c>
      <c r="D62" s="62" t="s">
        <v>117</v>
      </c>
      <c r="E62" s="22">
        <v>10.9</v>
      </c>
      <c r="F62" s="52">
        <f t="shared" si="7"/>
        <v>738</v>
      </c>
      <c r="G62" s="53">
        <v>2</v>
      </c>
      <c r="H62" s="53" t="s">
        <v>14</v>
      </c>
      <c r="I62" s="51">
        <v>32</v>
      </c>
      <c r="J62" s="52">
        <f t="shared" si="8"/>
        <v>609</v>
      </c>
      <c r="K62" s="51">
        <v>11.4</v>
      </c>
      <c r="L62" s="52">
        <f t="shared" si="9"/>
        <v>216</v>
      </c>
      <c r="M62" s="41">
        <f t="shared" si="10"/>
        <v>1563</v>
      </c>
      <c r="N62" s="67">
        <f t="shared" si="11"/>
        <v>6</v>
      </c>
    </row>
    <row r="63" spans="1:14" ht="15" customHeight="1" thickBot="1" x14ac:dyDescent="0.25">
      <c r="A63" s="39">
        <f t="shared" si="6"/>
        <v>7</v>
      </c>
      <c r="B63" s="58" t="s">
        <v>95</v>
      </c>
      <c r="C63" s="62" t="s">
        <v>96</v>
      </c>
      <c r="D63" s="62" t="s">
        <v>117</v>
      </c>
      <c r="E63" s="22">
        <v>10.6</v>
      </c>
      <c r="F63" s="52">
        <f t="shared" si="7"/>
        <v>812</v>
      </c>
      <c r="G63" s="53">
        <v>2</v>
      </c>
      <c r="H63" s="53" t="s">
        <v>14</v>
      </c>
      <c r="I63" s="51">
        <v>48</v>
      </c>
      <c r="J63" s="52">
        <f t="shared" si="8"/>
        <v>400</v>
      </c>
      <c r="K63" s="51">
        <v>12.65</v>
      </c>
      <c r="L63" s="52">
        <f t="shared" si="9"/>
        <v>253</v>
      </c>
      <c r="M63" s="41">
        <f t="shared" si="10"/>
        <v>1465</v>
      </c>
      <c r="N63" s="67">
        <f t="shared" si="11"/>
        <v>7</v>
      </c>
    </row>
    <row r="64" spans="1:14" ht="15" customHeight="1" thickBot="1" x14ac:dyDescent="0.25">
      <c r="A64" s="39">
        <f t="shared" si="6"/>
        <v>8</v>
      </c>
      <c r="B64" s="58" t="s">
        <v>106</v>
      </c>
      <c r="C64" s="62" t="s">
        <v>107</v>
      </c>
      <c r="D64" s="62" t="s">
        <v>262</v>
      </c>
      <c r="E64" s="22">
        <v>11.1</v>
      </c>
      <c r="F64" s="52">
        <f t="shared" si="7"/>
        <v>691</v>
      </c>
      <c r="G64" s="53">
        <v>2</v>
      </c>
      <c r="H64" s="53" t="s">
        <v>14</v>
      </c>
      <c r="I64" s="51">
        <v>36</v>
      </c>
      <c r="J64" s="52">
        <f t="shared" si="8"/>
        <v>552</v>
      </c>
      <c r="K64" s="51">
        <v>9</v>
      </c>
      <c r="L64" s="52">
        <f t="shared" si="9"/>
        <v>141</v>
      </c>
      <c r="M64" s="41">
        <f t="shared" si="10"/>
        <v>1384</v>
      </c>
      <c r="N64" s="42">
        <f t="shared" si="11"/>
        <v>8</v>
      </c>
    </row>
    <row r="65" spans="1:14" ht="15" customHeight="1" thickBot="1" x14ac:dyDescent="0.25">
      <c r="A65" s="39">
        <f t="shared" si="6"/>
        <v>9</v>
      </c>
      <c r="B65" s="58" t="s">
        <v>204</v>
      </c>
      <c r="C65" s="62" t="s">
        <v>213</v>
      </c>
      <c r="D65" s="62" t="s">
        <v>214</v>
      </c>
      <c r="E65" s="22">
        <v>10.9</v>
      </c>
      <c r="F65" s="52">
        <f t="shared" si="7"/>
        <v>738</v>
      </c>
      <c r="G65" s="53">
        <v>2</v>
      </c>
      <c r="H65" s="53" t="s">
        <v>14</v>
      </c>
      <c r="I65" s="51">
        <v>42</v>
      </c>
      <c r="J65" s="52">
        <f t="shared" si="8"/>
        <v>473</v>
      </c>
      <c r="K65" s="51">
        <v>10</v>
      </c>
      <c r="L65" s="52">
        <f t="shared" si="9"/>
        <v>172</v>
      </c>
      <c r="M65" s="41">
        <f t="shared" si="10"/>
        <v>1383</v>
      </c>
      <c r="N65" s="67">
        <f t="shared" si="11"/>
        <v>9</v>
      </c>
    </row>
    <row r="66" spans="1:14" ht="15" customHeight="1" thickBot="1" x14ac:dyDescent="0.25">
      <c r="A66" s="39">
        <f t="shared" si="6"/>
        <v>10</v>
      </c>
      <c r="B66" s="58" t="s">
        <v>205</v>
      </c>
      <c r="C66" s="62" t="s">
        <v>102</v>
      </c>
      <c r="D66" s="62" t="s">
        <v>214</v>
      </c>
      <c r="E66" s="22">
        <v>11</v>
      </c>
      <c r="F66" s="52">
        <f t="shared" si="7"/>
        <v>714</v>
      </c>
      <c r="G66" s="53">
        <v>2</v>
      </c>
      <c r="H66" s="53" t="s">
        <v>14</v>
      </c>
      <c r="I66" s="51">
        <v>45</v>
      </c>
      <c r="J66" s="52">
        <f t="shared" si="8"/>
        <v>436</v>
      </c>
      <c r="K66" s="51">
        <v>7.5</v>
      </c>
      <c r="L66" s="52">
        <f t="shared" si="9"/>
        <v>92</v>
      </c>
      <c r="M66" s="41">
        <f t="shared" si="10"/>
        <v>1242</v>
      </c>
      <c r="N66" s="67">
        <f t="shared" si="11"/>
        <v>10</v>
      </c>
    </row>
    <row r="67" spans="1:14" ht="15" customHeight="1" thickBot="1" x14ac:dyDescent="0.25">
      <c r="A67" s="39">
        <f t="shared" si="6"/>
        <v>11</v>
      </c>
      <c r="B67" s="58" t="s">
        <v>52</v>
      </c>
      <c r="C67" s="62" t="s">
        <v>54</v>
      </c>
      <c r="D67" s="62" t="s">
        <v>117</v>
      </c>
      <c r="E67" s="22">
        <v>11.5</v>
      </c>
      <c r="F67" s="52">
        <f t="shared" si="7"/>
        <v>602</v>
      </c>
      <c r="G67" s="53">
        <v>2</v>
      </c>
      <c r="H67" s="53" t="s">
        <v>14</v>
      </c>
      <c r="I67" s="51">
        <v>53</v>
      </c>
      <c r="J67" s="52">
        <f t="shared" si="8"/>
        <v>344</v>
      </c>
      <c r="K67" s="51">
        <v>13.55</v>
      </c>
      <c r="L67" s="52">
        <f t="shared" si="9"/>
        <v>280</v>
      </c>
      <c r="M67" s="41">
        <f t="shared" si="10"/>
        <v>1226</v>
      </c>
      <c r="N67" s="42">
        <f t="shared" si="11"/>
        <v>11</v>
      </c>
    </row>
    <row r="68" spans="1:14" ht="15" customHeight="1" thickBot="1" x14ac:dyDescent="0.25">
      <c r="A68" s="39">
        <f t="shared" si="6"/>
        <v>12</v>
      </c>
      <c r="B68" s="58" t="s">
        <v>197</v>
      </c>
      <c r="C68" s="62" t="s">
        <v>215</v>
      </c>
      <c r="D68" s="62" t="s">
        <v>214</v>
      </c>
      <c r="E68" s="22">
        <v>12</v>
      </c>
      <c r="F68" s="52">
        <f t="shared" si="7"/>
        <v>502</v>
      </c>
      <c r="G68" s="53">
        <v>3</v>
      </c>
      <c r="H68" s="53" t="s">
        <v>14</v>
      </c>
      <c r="I68" s="51">
        <v>12</v>
      </c>
      <c r="J68" s="52">
        <f t="shared" si="8"/>
        <v>172</v>
      </c>
      <c r="K68" s="51">
        <v>20.350000000000001</v>
      </c>
      <c r="L68" s="52">
        <f t="shared" si="9"/>
        <v>474</v>
      </c>
      <c r="M68" s="41">
        <f t="shared" si="10"/>
        <v>1148</v>
      </c>
      <c r="N68" s="67">
        <f t="shared" si="11"/>
        <v>12</v>
      </c>
    </row>
    <row r="69" spans="1:14" ht="15.75" thickBot="1" x14ac:dyDescent="0.25">
      <c r="A69" s="39">
        <f t="shared" si="6"/>
        <v>13</v>
      </c>
      <c r="B69" s="58" t="s">
        <v>201</v>
      </c>
      <c r="C69" s="62" t="s">
        <v>209</v>
      </c>
      <c r="D69" s="62" t="s">
        <v>111</v>
      </c>
      <c r="E69" s="22">
        <v>11.3</v>
      </c>
      <c r="F69" s="52">
        <f t="shared" si="7"/>
        <v>646</v>
      </c>
      <c r="G69" s="53">
        <v>2</v>
      </c>
      <c r="H69" s="53" t="s">
        <v>14</v>
      </c>
      <c r="I69" s="51">
        <v>51</v>
      </c>
      <c r="J69" s="52">
        <f t="shared" si="8"/>
        <v>366</v>
      </c>
      <c r="K69" s="51">
        <v>8.8000000000000007</v>
      </c>
      <c r="L69" s="52">
        <f t="shared" si="9"/>
        <v>135</v>
      </c>
      <c r="M69" s="41">
        <f t="shared" si="10"/>
        <v>1147</v>
      </c>
      <c r="N69" s="67">
        <f t="shared" si="11"/>
        <v>13</v>
      </c>
    </row>
    <row r="70" spans="1:14" ht="15.75" thickBot="1" x14ac:dyDescent="0.25">
      <c r="A70" s="39">
        <f t="shared" si="6"/>
        <v>14</v>
      </c>
      <c r="B70" s="58" t="s">
        <v>104</v>
      </c>
      <c r="C70" s="62" t="s">
        <v>105</v>
      </c>
      <c r="D70" s="62" t="s">
        <v>262</v>
      </c>
      <c r="E70" s="22">
        <v>11.9</v>
      </c>
      <c r="F70" s="52">
        <f t="shared" si="7"/>
        <v>521</v>
      </c>
      <c r="G70" s="53">
        <v>2</v>
      </c>
      <c r="H70" s="53" t="s">
        <v>14</v>
      </c>
      <c r="I70" s="51">
        <v>42</v>
      </c>
      <c r="J70" s="52">
        <f t="shared" si="8"/>
        <v>473</v>
      </c>
      <c r="K70" s="51">
        <v>8.3000000000000007</v>
      </c>
      <c r="L70" s="52">
        <f t="shared" si="9"/>
        <v>119</v>
      </c>
      <c r="M70" s="41">
        <f t="shared" si="10"/>
        <v>1113</v>
      </c>
      <c r="N70" s="42">
        <f t="shared" si="11"/>
        <v>14</v>
      </c>
    </row>
    <row r="71" spans="1:14" ht="15.75" thickBot="1" x14ac:dyDescent="0.25">
      <c r="A71" s="39">
        <f t="shared" si="6"/>
        <v>15</v>
      </c>
      <c r="B71" s="58" t="s">
        <v>45</v>
      </c>
      <c r="C71" s="62" t="s">
        <v>100</v>
      </c>
      <c r="D71" s="62" t="s">
        <v>117</v>
      </c>
      <c r="E71" s="22">
        <v>12.1</v>
      </c>
      <c r="F71" s="52">
        <f t="shared" si="7"/>
        <v>483</v>
      </c>
      <c r="G71" s="53">
        <v>2</v>
      </c>
      <c r="H71" s="53" t="s">
        <v>14</v>
      </c>
      <c r="I71" s="51">
        <v>44</v>
      </c>
      <c r="J71" s="52">
        <f t="shared" si="8"/>
        <v>448</v>
      </c>
      <c r="K71" s="51">
        <v>10</v>
      </c>
      <c r="L71" s="52">
        <f t="shared" si="9"/>
        <v>172</v>
      </c>
      <c r="M71" s="41">
        <f t="shared" si="10"/>
        <v>1103</v>
      </c>
      <c r="N71" s="42">
        <f t="shared" si="11"/>
        <v>15</v>
      </c>
    </row>
    <row r="72" spans="1:14" ht="15.75" thickBot="1" x14ac:dyDescent="0.25">
      <c r="A72" s="39">
        <f t="shared" si="6"/>
        <v>16</v>
      </c>
      <c r="B72" s="58" t="s">
        <v>45</v>
      </c>
      <c r="C72" s="62" t="s">
        <v>210</v>
      </c>
      <c r="D72" s="62" t="s">
        <v>111</v>
      </c>
      <c r="E72" s="22">
        <v>11.4</v>
      </c>
      <c r="F72" s="52">
        <f t="shared" si="7"/>
        <v>624</v>
      </c>
      <c r="G72" s="53">
        <v>2</v>
      </c>
      <c r="H72" s="53" t="s">
        <v>14</v>
      </c>
      <c r="I72" s="51">
        <v>52</v>
      </c>
      <c r="J72" s="52">
        <f t="shared" si="8"/>
        <v>355</v>
      </c>
      <c r="K72" s="51">
        <v>7.8</v>
      </c>
      <c r="L72" s="52">
        <f t="shared" si="9"/>
        <v>102</v>
      </c>
      <c r="M72" s="41">
        <f t="shared" si="10"/>
        <v>1081</v>
      </c>
      <c r="N72" s="67">
        <f t="shared" si="11"/>
        <v>16</v>
      </c>
    </row>
    <row r="73" spans="1:14" ht="15.75" thickBot="1" x14ac:dyDescent="0.25">
      <c r="A73" s="39">
        <f t="shared" si="6"/>
        <v>17</v>
      </c>
      <c r="B73" s="58" t="s">
        <v>202</v>
      </c>
      <c r="C73" s="62" t="s">
        <v>211</v>
      </c>
      <c r="D73" s="62" t="s">
        <v>214</v>
      </c>
      <c r="E73" s="22">
        <v>12.3</v>
      </c>
      <c r="F73" s="52">
        <f t="shared" si="7"/>
        <v>446</v>
      </c>
      <c r="G73" s="53">
        <v>2</v>
      </c>
      <c r="H73" s="53" t="s">
        <v>14</v>
      </c>
      <c r="I73" s="51">
        <v>58</v>
      </c>
      <c r="J73" s="52">
        <f t="shared" si="8"/>
        <v>293</v>
      </c>
      <c r="K73" s="51">
        <v>11.8</v>
      </c>
      <c r="L73" s="52">
        <f t="shared" si="9"/>
        <v>228</v>
      </c>
      <c r="M73" s="41">
        <f t="shared" si="10"/>
        <v>967</v>
      </c>
      <c r="N73" s="67">
        <f t="shared" si="11"/>
        <v>17</v>
      </c>
    </row>
    <row r="74" spans="1:14" ht="15.75" thickBot="1" x14ac:dyDescent="0.25">
      <c r="A74" s="39">
        <f t="shared" si="6"/>
        <v>18</v>
      </c>
      <c r="B74" s="58" t="s">
        <v>48</v>
      </c>
      <c r="C74" s="62" t="s">
        <v>103</v>
      </c>
      <c r="D74" s="62" t="s">
        <v>262</v>
      </c>
      <c r="E74" s="22">
        <v>12.1</v>
      </c>
      <c r="F74" s="52">
        <f t="shared" si="7"/>
        <v>483</v>
      </c>
      <c r="G74" s="53">
        <v>3</v>
      </c>
      <c r="H74" s="53" t="s">
        <v>14</v>
      </c>
      <c r="I74" s="51">
        <v>3</v>
      </c>
      <c r="J74" s="52">
        <f t="shared" si="8"/>
        <v>246</v>
      </c>
      <c r="K74" s="51">
        <v>11.35</v>
      </c>
      <c r="L74" s="52">
        <f t="shared" si="9"/>
        <v>214</v>
      </c>
      <c r="M74" s="41">
        <f t="shared" si="10"/>
        <v>943</v>
      </c>
      <c r="N74" s="42">
        <f t="shared" si="11"/>
        <v>18</v>
      </c>
    </row>
    <row r="75" spans="1:14" ht="15.75" thickBot="1" x14ac:dyDescent="0.25">
      <c r="A75" s="39">
        <f t="shared" si="6"/>
        <v>19</v>
      </c>
      <c r="B75" s="58" t="s">
        <v>196</v>
      </c>
      <c r="C75" s="62" t="s">
        <v>212</v>
      </c>
      <c r="D75" s="62" t="s">
        <v>214</v>
      </c>
      <c r="E75" s="22">
        <v>12.5</v>
      </c>
      <c r="F75" s="52">
        <f t="shared" si="7"/>
        <v>412</v>
      </c>
      <c r="G75" s="53">
        <v>2</v>
      </c>
      <c r="H75" s="53" t="s">
        <v>14</v>
      </c>
      <c r="I75" s="51">
        <v>46</v>
      </c>
      <c r="J75" s="52">
        <f t="shared" si="8"/>
        <v>424</v>
      </c>
      <c r="K75" s="51">
        <v>7.35</v>
      </c>
      <c r="L75" s="52">
        <f t="shared" si="9"/>
        <v>87</v>
      </c>
      <c r="M75" s="41">
        <f t="shared" si="10"/>
        <v>923</v>
      </c>
      <c r="N75" s="67">
        <f t="shared" si="11"/>
        <v>19</v>
      </c>
    </row>
    <row r="76" spans="1:14" ht="15.75" thickBot="1" x14ac:dyDescent="0.25">
      <c r="A76" s="63">
        <f t="shared" si="6"/>
        <v>20</v>
      </c>
      <c r="B76" s="58" t="s">
        <v>202</v>
      </c>
      <c r="C76" s="62" t="s">
        <v>64</v>
      </c>
      <c r="D76" s="62" t="s">
        <v>214</v>
      </c>
      <c r="E76" s="22">
        <v>12.2</v>
      </c>
      <c r="F76" s="52">
        <f t="shared" si="7"/>
        <v>464</v>
      </c>
      <c r="G76" s="53">
        <v>3</v>
      </c>
      <c r="H76" s="53" t="s">
        <v>14</v>
      </c>
      <c r="I76" s="51">
        <v>9</v>
      </c>
      <c r="J76" s="52">
        <f t="shared" si="8"/>
        <v>195</v>
      </c>
      <c r="K76" s="51">
        <v>7.36</v>
      </c>
      <c r="L76" s="52">
        <f t="shared" si="9"/>
        <v>88</v>
      </c>
      <c r="M76" s="41">
        <f t="shared" si="10"/>
        <v>747</v>
      </c>
      <c r="N76" s="67">
        <f t="shared" si="11"/>
        <v>20</v>
      </c>
    </row>
    <row r="77" spans="1:14" ht="16.5" thickTop="1" thickBot="1" x14ac:dyDescent="0.25">
      <c r="A77" s="63">
        <f t="shared" ref="A77:A85" si="12">ROW(A21)</f>
        <v>21</v>
      </c>
      <c r="B77" s="58" t="s">
        <v>203</v>
      </c>
      <c r="C77" s="62" t="s">
        <v>134</v>
      </c>
      <c r="D77" s="62" t="s">
        <v>214</v>
      </c>
      <c r="E77" s="22">
        <v>12.6</v>
      </c>
      <c r="F77" s="52">
        <f t="shared" si="7"/>
        <v>395</v>
      </c>
      <c r="G77" s="53">
        <v>3</v>
      </c>
      <c r="H77" s="53" t="s">
        <v>14</v>
      </c>
      <c r="I77" s="51">
        <v>17</v>
      </c>
      <c r="J77" s="52">
        <f t="shared" si="8"/>
        <v>136</v>
      </c>
      <c r="K77" s="51">
        <v>11.1</v>
      </c>
      <c r="L77" s="52">
        <f t="shared" si="9"/>
        <v>206</v>
      </c>
      <c r="M77" s="41">
        <f t="shared" si="10"/>
        <v>737</v>
      </c>
      <c r="N77" s="67">
        <f t="shared" si="11"/>
        <v>21</v>
      </c>
    </row>
    <row r="78" spans="1:14" ht="16.5" thickTop="1" thickBot="1" x14ac:dyDescent="0.25">
      <c r="A78" s="63">
        <f t="shared" si="12"/>
        <v>22</v>
      </c>
      <c r="B78" s="58" t="s">
        <v>200</v>
      </c>
      <c r="C78" s="62" t="s">
        <v>207</v>
      </c>
      <c r="D78" s="62" t="s">
        <v>111</v>
      </c>
      <c r="E78" s="22">
        <v>13.1</v>
      </c>
      <c r="F78" s="52">
        <f t="shared" si="7"/>
        <v>318</v>
      </c>
      <c r="G78" s="53">
        <v>2</v>
      </c>
      <c r="H78" s="53" t="s">
        <v>14</v>
      </c>
      <c r="I78" s="51">
        <v>55</v>
      </c>
      <c r="J78" s="52">
        <f t="shared" si="8"/>
        <v>323</v>
      </c>
      <c r="K78" s="51">
        <v>6.57</v>
      </c>
      <c r="L78" s="52">
        <f t="shared" si="9"/>
        <v>60</v>
      </c>
      <c r="M78" s="41">
        <f t="shared" si="10"/>
        <v>701</v>
      </c>
      <c r="N78" s="67">
        <f t="shared" si="11"/>
        <v>22</v>
      </c>
    </row>
    <row r="79" spans="1:14" ht="16.5" thickTop="1" thickBot="1" x14ac:dyDescent="0.25">
      <c r="A79" s="63">
        <f t="shared" si="12"/>
        <v>23</v>
      </c>
      <c r="B79" s="58" t="s">
        <v>74</v>
      </c>
      <c r="C79" s="62" t="s">
        <v>97</v>
      </c>
      <c r="D79" s="62" t="s">
        <v>117</v>
      </c>
      <c r="E79" s="22">
        <v>13</v>
      </c>
      <c r="F79" s="52">
        <f t="shared" si="7"/>
        <v>332</v>
      </c>
      <c r="G79" s="53">
        <v>3</v>
      </c>
      <c r="H79" s="53" t="s">
        <v>14</v>
      </c>
      <c r="I79" s="51">
        <v>22</v>
      </c>
      <c r="J79" s="52">
        <f t="shared" si="8"/>
        <v>105</v>
      </c>
      <c r="K79" s="51">
        <v>9.4</v>
      </c>
      <c r="L79" s="52">
        <f t="shared" si="9"/>
        <v>154</v>
      </c>
      <c r="M79" s="41">
        <f t="shared" si="10"/>
        <v>591</v>
      </c>
      <c r="N79" s="42">
        <f t="shared" si="11"/>
        <v>23</v>
      </c>
    </row>
    <row r="80" spans="1:14" ht="16.5" thickTop="1" thickBot="1" x14ac:dyDescent="0.25">
      <c r="A80" s="63">
        <f t="shared" si="12"/>
        <v>24</v>
      </c>
      <c r="B80" s="58" t="s">
        <v>199</v>
      </c>
      <c r="C80" s="62" t="s">
        <v>157</v>
      </c>
      <c r="D80" s="62" t="s">
        <v>111</v>
      </c>
      <c r="E80" s="22">
        <v>12.9</v>
      </c>
      <c r="F80" s="52">
        <f t="shared" si="7"/>
        <v>348</v>
      </c>
      <c r="G80" s="53">
        <v>3</v>
      </c>
      <c r="H80" s="53" t="s">
        <v>14</v>
      </c>
      <c r="I80" s="51">
        <v>14</v>
      </c>
      <c r="J80" s="52">
        <f t="shared" si="8"/>
        <v>157</v>
      </c>
      <c r="K80" s="51">
        <v>6.7</v>
      </c>
      <c r="L80" s="52">
        <f t="shared" si="9"/>
        <v>65</v>
      </c>
      <c r="M80" s="41">
        <f t="shared" si="10"/>
        <v>570</v>
      </c>
      <c r="N80" s="67">
        <f t="shared" si="11"/>
        <v>24</v>
      </c>
    </row>
    <row r="81" spans="1:14" ht="16.5" thickTop="1" thickBot="1" x14ac:dyDescent="0.25">
      <c r="A81" s="63">
        <f t="shared" si="12"/>
        <v>25</v>
      </c>
      <c r="B81" s="58" t="s">
        <v>198</v>
      </c>
      <c r="C81" s="62" t="s">
        <v>192</v>
      </c>
      <c r="D81" s="62" t="s">
        <v>111</v>
      </c>
      <c r="E81" s="51">
        <v>13.8</v>
      </c>
      <c r="F81" s="52">
        <f t="shared" si="7"/>
        <v>226</v>
      </c>
      <c r="G81" s="53">
        <v>3</v>
      </c>
      <c r="H81" s="53" t="s">
        <v>14</v>
      </c>
      <c r="I81" s="51">
        <v>32</v>
      </c>
      <c r="J81" s="52">
        <f t="shared" si="8"/>
        <v>56</v>
      </c>
      <c r="K81" s="51">
        <v>7.6</v>
      </c>
      <c r="L81" s="52">
        <f t="shared" si="9"/>
        <v>96</v>
      </c>
      <c r="M81" s="54">
        <f t="shared" si="10"/>
        <v>378</v>
      </c>
      <c r="N81" s="67">
        <f t="shared" si="11"/>
        <v>25</v>
      </c>
    </row>
    <row r="82" spans="1:14" ht="16.5" thickTop="1" thickBot="1" x14ac:dyDescent="0.25">
      <c r="A82" s="63">
        <f t="shared" si="12"/>
        <v>26</v>
      </c>
      <c r="B82" s="58" t="s">
        <v>197</v>
      </c>
      <c r="C82" s="62" t="s">
        <v>208</v>
      </c>
      <c r="D82" s="62" t="s">
        <v>111</v>
      </c>
      <c r="E82" s="51">
        <v>14.9</v>
      </c>
      <c r="F82" s="52">
        <f t="shared" si="7"/>
        <v>118</v>
      </c>
      <c r="G82" s="53">
        <v>3</v>
      </c>
      <c r="H82" s="53" t="s">
        <v>14</v>
      </c>
      <c r="I82" s="51">
        <v>19</v>
      </c>
      <c r="J82" s="52">
        <f t="shared" si="8"/>
        <v>123</v>
      </c>
      <c r="K82" s="51">
        <v>8.4499999999999993</v>
      </c>
      <c r="L82" s="52">
        <f t="shared" si="9"/>
        <v>123</v>
      </c>
      <c r="M82" s="54">
        <f t="shared" si="10"/>
        <v>364</v>
      </c>
      <c r="N82" s="67">
        <f t="shared" si="11"/>
        <v>26</v>
      </c>
    </row>
    <row r="83" spans="1:14" ht="16.5" thickTop="1" thickBot="1" x14ac:dyDescent="0.25">
      <c r="A83" s="63">
        <f t="shared" si="12"/>
        <v>27</v>
      </c>
      <c r="B83" s="58" t="s">
        <v>112</v>
      </c>
      <c r="C83" s="62" t="s">
        <v>138</v>
      </c>
      <c r="D83" s="62" t="s">
        <v>111</v>
      </c>
      <c r="E83" s="51">
        <v>14</v>
      </c>
      <c r="F83" s="52">
        <f t="shared" si="7"/>
        <v>203</v>
      </c>
      <c r="G83" s="53">
        <v>3</v>
      </c>
      <c r="H83" s="53" t="s">
        <v>14</v>
      </c>
      <c r="I83" s="51">
        <v>58</v>
      </c>
      <c r="J83" s="52">
        <f t="shared" si="8"/>
        <v>0</v>
      </c>
      <c r="K83" s="51">
        <v>8.5399999999999991</v>
      </c>
      <c r="L83" s="52">
        <f t="shared" si="9"/>
        <v>126</v>
      </c>
      <c r="M83" s="54">
        <f t="shared" si="10"/>
        <v>329</v>
      </c>
      <c r="N83" s="67">
        <f t="shared" si="11"/>
        <v>27</v>
      </c>
    </row>
    <row r="84" spans="1:14" ht="16.5" thickTop="1" thickBot="1" x14ac:dyDescent="0.25">
      <c r="A84" s="63">
        <f t="shared" si="12"/>
        <v>28</v>
      </c>
      <c r="B84" s="58" t="s">
        <v>101</v>
      </c>
      <c r="C84" s="62" t="s">
        <v>206</v>
      </c>
      <c r="D84" s="62" t="s">
        <v>111</v>
      </c>
      <c r="E84" s="51">
        <v>16.7</v>
      </c>
      <c r="F84" s="52">
        <f t="shared" si="7"/>
        <v>22</v>
      </c>
      <c r="G84" s="53">
        <v>3</v>
      </c>
      <c r="H84" s="53" t="s">
        <v>14</v>
      </c>
      <c r="I84" s="51">
        <v>37</v>
      </c>
      <c r="J84" s="52">
        <f t="shared" si="8"/>
        <v>37</v>
      </c>
      <c r="K84" s="51">
        <v>5.95</v>
      </c>
      <c r="L84" s="52">
        <f t="shared" si="9"/>
        <v>38</v>
      </c>
      <c r="M84" s="54">
        <f t="shared" si="10"/>
        <v>97</v>
      </c>
      <c r="N84" s="67">
        <f t="shared" si="11"/>
        <v>28</v>
      </c>
    </row>
    <row r="85" spans="1:14" ht="16.5" thickTop="1" thickBot="1" x14ac:dyDescent="0.25">
      <c r="A85" s="63">
        <f t="shared" si="12"/>
        <v>29</v>
      </c>
      <c r="B85" s="58" t="s">
        <v>197</v>
      </c>
      <c r="C85" s="62" t="s">
        <v>215</v>
      </c>
      <c r="D85" s="62" t="s">
        <v>262</v>
      </c>
      <c r="E85" s="22">
        <v>0</v>
      </c>
      <c r="F85" s="52">
        <f t="shared" si="7"/>
        <v>0</v>
      </c>
      <c r="G85" s="53">
        <v>0</v>
      </c>
      <c r="H85" s="53" t="s">
        <v>14</v>
      </c>
      <c r="I85" s="51">
        <v>0</v>
      </c>
      <c r="J85" s="52">
        <f t="shared" si="8"/>
        <v>0</v>
      </c>
      <c r="K85" s="51">
        <v>0</v>
      </c>
      <c r="L85" s="52">
        <f t="shared" si="9"/>
        <v>0</v>
      </c>
      <c r="M85" s="41">
        <f t="shared" si="10"/>
        <v>0</v>
      </c>
      <c r="N85" s="42">
        <f t="shared" si="11"/>
        <v>29</v>
      </c>
    </row>
    <row r="86" spans="1:14" ht="13.5" thickTop="1" x14ac:dyDescent="0.2"/>
  </sheetData>
  <sortState ref="B57:N85">
    <sortCondition descending="1" ref="M57:M85"/>
  </sortState>
  <mergeCells count="2">
    <mergeCell ref="G8:I8"/>
    <mergeCell ref="G56:I56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22" workbookViewId="0">
      <selection activeCell="R46" sqref="R46"/>
    </sheetView>
  </sheetViews>
  <sheetFormatPr defaultRowHeight="12.75" x14ac:dyDescent="0.2"/>
  <cols>
    <col min="1" max="1" width="4.5703125" style="7" customWidth="1"/>
    <col min="2" max="2" width="11.42578125" style="7" bestFit="1" customWidth="1"/>
    <col min="3" max="3" width="13.7109375" style="7" bestFit="1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x14ac:dyDescent="0.25">
      <c r="A1" s="1" t="s">
        <v>229</v>
      </c>
      <c r="B1" s="1"/>
      <c r="C1" s="2"/>
    </row>
    <row r="2" spans="1:25" x14ac:dyDescent="0.2">
      <c r="A2" s="8" t="s">
        <v>12</v>
      </c>
      <c r="B2" s="8"/>
      <c r="C2" s="9"/>
      <c r="D2" s="10"/>
    </row>
    <row r="3" spans="1:25" x14ac:dyDescent="0.2">
      <c r="A3" s="11"/>
      <c r="B3" s="11"/>
      <c r="D3" s="10"/>
    </row>
    <row r="4" spans="1:25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8" x14ac:dyDescent="0.25">
      <c r="A5" s="12" t="s">
        <v>0</v>
      </c>
      <c r="B5" s="12"/>
      <c r="C5" s="13"/>
      <c r="E5" s="12" t="s">
        <v>8</v>
      </c>
      <c r="G5" s="14" t="s">
        <v>17</v>
      </c>
      <c r="I5" s="15"/>
      <c r="J5" s="15"/>
      <c r="K5" s="15"/>
      <c r="L5" s="12" t="s">
        <v>1</v>
      </c>
      <c r="M5" s="16"/>
      <c r="N5" s="16"/>
    </row>
    <row r="6" spans="1:25" x14ac:dyDescent="0.2">
      <c r="A6" s="17"/>
      <c r="B6" s="17"/>
      <c r="C6" s="18"/>
      <c r="D6" s="10"/>
      <c r="I6" s="5"/>
      <c r="J6" s="5"/>
      <c r="K6" s="5"/>
      <c r="L6" s="5"/>
    </row>
    <row r="7" spans="1:25" ht="13.5" thickBot="1" x14ac:dyDescent="0.25">
      <c r="A7" s="19"/>
      <c r="B7" s="19"/>
      <c r="C7" s="3"/>
    </row>
    <row r="8" spans="1:25" s="20" customFormat="1" ht="14.25" customHeight="1" thickTop="1" thickBot="1" x14ac:dyDescent="0.2">
      <c r="A8" s="32" t="s">
        <v>2</v>
      </c>
      <c r="B8" s="34" t="s">
        <v>22</v>
      </c>
      <c r="C8" s="33" t="s">
        <v>23</v>
      </c>
      <c r="D8" s="33" t="s">
        <v>10</v>
      </c>
      <c r="E8" s="31" t="s">
        <v>9</v>
      </c>
      <c r="F8" s="28" t="s">
        <v>3</v>
      </c>
      <c r="G8" s="85" t="s">
        <v>13</v>
      </c>
      <c r="H8" s="86"/>
      <c r="I8" s="87"/>
      <c r="J8" s="28" t="s">
        <v>3</v>
      </c>
      <c r="K8" s="31" t="s">
        <v>4</v>
      </c>
      <c r="L8" s="28" t="s">
        <v>3</v>
      </c>
      <c r="M8" s="29" t="s">
        <v>6</v>
      </c>
      <c r="N8" s="30" t="s">
        <v>7</v>
      </c>
    </row>
    <row r="9" spans="1:25" ht="15" customHeight="1" thickBot="1" x14ac:dyDescent="0.25">
      <c r="A9" s="50">
        <f>ROW(A1)</f>
        <v>1</v>
      </c>
      <c r="B9" s="60" t="s">
        <v>121</v>
      </c>
      <c r="C9" s="77" t="s">
        <v>122</v>
      </c>
      <c r="D9" s="77" t="s">
        <v>152</v>
      </c>
      <c r="E9" s="44">
        <v>9.1</v>
      </c>
      <c r="F9" s="45">
        <f t="shared" ref="F9:F26" si="0">IF(E9&lt;&gt;0,INT(4.30895*(17.1-E9)^2.5),0)</f>
        <v>780</v>
      </c>
      <c r="G9" s="46">
        <v>2</v>
      </c>
      <c r="H9" s="46" t="s">
        <v>14</v>
      </c>
      <c r="I9" s="44">
        <v>0</v>
      </c>
      <c r="J9" s="45">
        <f t="shared" ref="J9:J26" si="1">IF(G9+I9&lt;&gt;0,INT(0.046375*(220.33-((G9*60)+I9))^2.1),0)</f>
        <v>740</v>
      </c>
      <c r="K9" s="44">
        <v>4.32</v>
      </c>
      <c r="L9" s="45">
        <f t="shared" ref="L9:L26" si="2">IF(K9&lt;&gt;0,INT(136.081575*(K9-1.3)^1.4),0)</f>
        <v>639</v>
      </c>
      <c r="M9" s="47">
        <f t="shared" ref="M9:M26" si="3">SUM(F9+J9+L9)</f>
        <v>2159</v>
      </c>
      <c r="N9" s="56">
        <f t="shared" ref="N9:N26" si="4">RANK(M9,$M$9:$M$26,0)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 thickBot="1" x14ac:dyDescent="0.25">
      <c r="A10" s="50">
        <f t="shared" ref="A10:A26" si="5">ROW(A2)</f>
        <v>2</v>
      </c>
      <c r="B10" s="61" t="s">
        <v>125</v>
      </c>
      <c r="C10" s="78" t="s">
        <v>77</v>
      </c>
      <c r="D10" s="78" t="s">
        <v>152</v>
      </c>
      <c r="E10" s="44">
        <v>9</v>
      </c>
      <c r="F10" s="45">
        <f t="shared" si="0"/>
        <v>804</v>
      </c>
      <c r="G10" s="46">
        <v>2</v>
      </c>
      <c r="H10" s="46" t="s">
        <v>14</v>
      </c>
      <c r="I10" s="44">
        <v>4</v>
      </c>
      <c r="J10" s="45">
        <f t="shared" si="1"/>
        <v>679</v>
      </c>
      <c r="K10" s="44">
        <v>3.97</v>
      </c>
      <c r="L10" s="45">
        <f t="shared" si="2"/>
        <v>538</v>
      </c>
      <c r="M10" s="47">
        <f t="shared" si="3"/>
        <v>2021</v>
      </c>
      <c r="N10" s="56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thickBot="1" x14ac:dyDescent="0.25">
      <c r="A11" s="50">
        <f t="shared" si="5"/>
        <v>3</v>
      </c>
      <c r="B11" s="61" t="s">
        <v>118</v>
      </c>
      <c r="C11" s="78" t="s">
        <v>119</v>
      </c>
      <c r="D11" s="78" t="s">
        <v>152</v>
      </c>
      <c r="E11" s="44">
        <v>9.6</v>
      </c>
      <c r="F11" s="45">
        <f t="shared" si="0"/>
        <v>663</v>
      </c>
      <c r="G11" s="46">
        <v>2</v>
      </c>
      <c r="H11" s="46" t="s">
        <v>14</v>
      </c>
      <c r="I11" s="44">
        <v>1</v>
      </c>
      <c r="J11" s="45">
        <f t="shared" si="1"/>
        <v>724</v>
      </c>
      <c r="K11" s="44">
        <v>3.81</v>
      </c>
      <c r="L11" s="45">
        <f t="shared" si="2"/>
        <v>493</v>
      </c>
      <c r="M11" s="47">
        <f t="shared" si="3"/>
        <v>1880</v>
      </c>
      <c r="N11" s="56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 thickBot="1" x14ac:dyDescent="0.25">
      <c r="A12" s="50">
        <f t="shared" si="5"/>
        <v>4</v>
      </c>
      <c r="B12" s="58" t="s">
        <v>263</v>
      </c>
      <c r="C12" s="62" t="s">
        <v>39</v>
      </c>
      <c r="D12" s="62" t="s">
        <v>145</v>
      </c>
      <c r="E12" s="51">
        <v>9.4</v>
      </c>
      <c r="F12" s="52">
        <f t="shared" si="0"/>
        <v>708</v>
      </c>
      <c r="G12" s="53">
        <v>2</v>
      </c>
      <c r="H12" s="53" t="s">
        <v>14</v>
      </c>
      <c r="I12" s="51">
        <v>6</v>
      </c>
      <c r="J12" s="52">
        <f t="shared" si="1"/>
        <v>650</v>
      </c>
      <c r="K12" s="51">
        <v>3.78</v>
      </c>
      <c r="L12" s="52">
        <f t="shared" si="2"/>
        <v>485</v>
      </c>
      <c r="M12" s="54">
        <f t="shared" si="3"/>
        <v>1843</v>
      </c>
      <c r="N12" s="55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 thickBot="1" x14ac:dyDescent="0.25">
      <c r="A13" s="50">
        <f t="shared" si="5"/>
        <v>5</v>
      </c>
      <c r="B13" s="58" t="s">
        <v>120</v>
      </c>
      <c r="C13" s="62" t="s">
        <v>110</v>
      </c>
      <c r="D13" s="62" t="s">
        <v>152</v>
      </c>
      <c r="E13" s="51">
        <v>9.6</v>
      </c>
      <c r="F13" s="52">
        <f t="shared" si="0"/>
        <v>663</v>
      </c>
      <c r="G13" s="53">
        <v>2</v>
      </c>
      <c r="H13" s="53" t="s">
        <v>14</v>
      </c>
      <c r="I13" s="51">
        <v>15</v>
      </c>
      <c r="J13" s="52">
        <f t="shared" si="1"/>
        <v>526</v>
      </c>
      <c r="K13" s="51">
        <v>3.4</v>
      </c>
      <c r="L13" s="52">
        <f t="shared" si="2"/>
        <v>384</v>
      </c>
      <c r="M13" s="54">
        <f t="shared" si="3"/>
        <v>1573</v>
      </c>
      <c r="N13" s="55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thickBot="1" x14ac:dyDescent="0.25">
      <c r="A14" s="50">
        <f t="shared" si="5"/>
        <v>6</v>
      </c>
      <c r="B14" s="58" t="s">
        <v>104</v>
      </c>
      <c r="C14" s="62" t="s">
        <v>114</v>
      </c>
      <c r="D14" s="62" t="s">
        <v>145</v>
      </c>
      <c r="E14" s="51">
        <v>10.199999999999999</v>
      </c>
      <c r="F14" s="52">
        <f t="shared" si="0"/>
        <v>538</v>
      </c>
      <c r="G14" s="53">
        <v>2</v>
      </c>
      <c r="H14" s="53" t="s">
        <v>14</v>
      </c>
      <c r="I14" s="51">
        <v>16</v>
      </c>
      <c r="J14" s="52">
        <f t="shared" si="1"/>
        <v>513</v>
      </c>
      <c r="K14" s="51">
        <v>3.32</v>
      </c>
      <c r="L14" s="52">
        <f t="shared" si="2"/>
        <v>364</v>
      </c>
      <c r="M14" s="54">
        <f t="shared" si="3"/>
        <v>1415</v>
      </c>
      <c r="N14" s="55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 thickBot="1" x14ac:dyDescent="0.25">
      <c r="A15" s="50">
        <f t="shared" si="5"/>
        <v>7</v>
      </c>
      <c r="B15" s="58" t="s">
        <v>48</v>
      </c>
      <c r="C15" s="62" t="s">
        <v>113</v>
      </c>
      <c r="D15" s="62" t="s">
        <v>145</v>
      </c>
      <c r="E15" s="51">
        <v>10.4</v>
      </c>
      <c r="F15" s="52">
        <f t="shared" si="0"/>
        <v>500</v>
      </c>
      <c r="G15" s="53">
        <v>2</v>
      </c>
      <c r="H15" s="53" t="s">
        <v>14</v>
      </c>
      <c r="I15" s="51">
        <v>29</v>
      </c>
      <c r="J15" s="52">
        <f t="shared" si="1"/>
        <v>361</v>
      </c>
      <c r="K15" s="51">
        <v>3.52</v>
      </c>
      <c r="L15" s="52">
        <f t="shared" si="2"/>
        <v>415</v>
      </c>
      <c r="M15" s="54">
        <f t="shared" si="3"/>
        <v>1276</v>
      </c>
      <c r="N15" s="55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 thickBot="1" x14ac:dyDescent="0.25">
      <c r="A16" s="50">
        <f t="shared" si="5"/>
        <v>8</v>
      </c>
      <c r="B16" s="58" t="s">
        <v>72</v>
      </c>
      <c r="C16" s="62" t="s">
        <v>38</v>
      </c>
      <c r="D16" s="62" t="s">
        <v>152</v>
      </c>
      <c r="E16" s="51">
        <v>10.4</v>
      </c>
      <c r="F16" s="52">
        <f t="shared" si="0"/>
        <v>500</v>
      </c>
      <c r="G16" s="53">
        <v>2</v>
      </c>
      <c r="H16" s="53" t="s">
        <v>14</v>
      </c>
      <c r="I16" s="51">
        <v>25</v>
      </c>
      <c r="J16" s="52">
        <f t="shared" si="1"/>
        <v>405</v>
      </c>
      <c r="K16" s="51">
        <v>3</v>
      </c>
      <c r="L16" s="52">
        <f t="shared" si="2"/>
        <v>286</v>
      </c>
      <c r="M16" s="54">
        <f t="shared" si="3"/>
        <v>1191</v>
      </c>
      <c r="N16" s="55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 thickBot="1" x14ac:dyDescent="0.25">
      <c r="A17" s="50">
        <f t="shared" si="5"/>
        <v>9</v>
      </c>
      <c r="B17" s="58" t="s">
        <v>32</v>
      </c>
      <c r="C17" s="62" t="s">
        <v>38</v>
      </c>
      <c r="D17" s="62" t="s">
        <v>145</v>
      </c>
      <c r="E17" s="51">
        <v>10.199999999999999</v>
      </c>
      <c r="F17" s="52">
        <f t="shared" si="0"/>
        <v>538</v>
      </c>
      <c r="G17" s="53">
        <v>2</v>
      </c>
      <c r="H17" s="53" t="s">
        <v>14</v>
      </c>
      <c r="I17" s="51">
        <v>31</v>
      </c>
      <c r="J17" s="52">
        <f t="shared" si="1"/>
        <v>340</v>
      </c>
      <c r="K17" s="51">
        <v>3.08</v>
      </c>
      <c r="L17" s="52">
        <f t="shared" si="2"/>
        <v>305</v>
      </c>
      <c r="M17" s="54">
        <f t="shared" si="3"/>
        <v>1183</v>
      </c>
      <c r="N17" s="55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 thickBot="1" x14ac:dyDescent="0.25">
      <c r="A18" s="50">
        <f t="shared" si="5"/>
        <v>10</v>
      </c>
      <c r="B18" s="58" t="s">
        <v>123</v>
      </c>
      <c r="C18" s="62" t="s">
        <v>34</v>
      </c>
      <c r="D18" s="62" t="s">
        <v>152</v>
      </c>
      <c r="E18" s="51">
        <v>10.199999999999999</v>
      </c>
      <c r="F18" s="52">
        <f t="shared" si="0"/>
        <v>538</v>
      </c>
      <c r="G18" s="53">
        <v>2</v>
      </c>
      <c r="H18" s="53" t="s">
        <v>14</v>
      </c>
      <c r="I18" s="51">
        <v>34</v>
      </c>
      <c r="J18" s="52">
        <f t="shared" si="1"/>
        <v>310</v>
      </c>
      <c r="K18" s="51">
        <v>3.18</v>
      </c>
      <c r="L18" s="52">
        <f t="shared" si="2"/>
        <v>329</v>
      </c>
      <c r="M18" s="54">
        <f t="shared" si="3"/>
        <v>1177</v>
      </c>
      <c r="N18" s="55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 thickBot="1" x14ac:dyDescent="0.25">
      <c r="A19" s="50">
        <f t="shared" si="5"/>
        <v>11</v>
      </c>
      <c r="B19" s="58" t="s">
        <v>72</v>
      </c>
      <c r="C19" s="62" t="s">
        <v>115</v>
      </c>
      <c r="D19" s="62" t="s">
        <v>145</v>
      </c>
      <c r="E19" s="51">
        <v>11</v>
      </c>
      <c r="F19" s="52">
        <f t="shared" si="0"/>
        <v>396</v>
      </c>
      <c r="G19" s="53">
        <v>2</v>
      </c>
      <c r="H19" s="53" t="s">
        <v>14</v>
      </c>
      <c r="I19" s="51">
        <v>42</v>
      </c>
      <c r="J19" s="52">
        <f t="shared" si="1"/>
        <v>236</v>
      </c>
      <c r="K19" s="51">
        <v>3.48</v>
      </c>
      <c r="L19" s="52">
        <f t="shared" si="2"/>
        <v>405</v>
      </c>
      <c r="M19" s="54">
        <f t="shared" si="3"/>
        <v>1037</v>
      </c>
      <c r="N19" s="55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.75" thickBot="1" x14ac:dyDescent="0.25">
      <c r="A20" s="50">
        <f t="shared" si="5"/>
        <v>12</v>
      </c>
      <c r="B20" s="58" t="s">
        <v>72</v>
      </c>
      <c r="C20" s="62" t="s">
        <v>124</v>
      </c>
      <c r="D20" s="62" t="s">
        <v>152</v>
      </c>
      <c r="E20" s="51">
        <v>11.7</v>
      </c>
      <c r="F20" s="52">
        <f t="shared" si="0"/>
        <v>291</v>
      </c>
      <c r="G20" s="53">
        <v>2</v>
      </c>
      <c r="H20" s="53" t="s">
        <v>14</v>
      </c>
      <c r="I20" s="51">
        <v>40</v>
      </c>
      <c r="J20" s="52">
        <f t="shared" si="1"/>
        <v>254</v>
      </c>
      <c r="K20" s="51">
        <v>3.18</v>
      </c>
      <c r="L20" s="52">
        <f t="shared" si="2"/>
        <v>329</v>
      </c>
      <c r="M20" s="54">
        <f t="shared" si="3"/>
        <v>874</v>
      </c>
      <c r="N20" s="55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.75" thickBot="1" x14ac:dyDescent="0.25">
      <c r="A21" s="50">
        <f t="shared" si="5"/>
        <v>13</v>
      </c>
      <c r="B21" s="58" t="s">
        <v>112</v>
      </c>
      <c r="C21" s="62" t="s">
        <v>78</v>
      </c>
      <c r="D21" s="62" t="s">
        <v>145</v>
      </c>
      <c r="E21" s="51">
        <v>11.3</v>
      </c>
      <c r="F21" s="52">
        <f t="shared" si="0"/>
        <v>349</v>
      </c>
      <c r="G21" s="53">
        <v>2</v>
      </c>
      <c r="H21" s="53" t="s">
        <v>14</v>
      </c>
      <c r="I21" s="51">
        <v>44</v>
      </c>
      <c r="J21" s="52">
        <f t="shared" si="1"/>
        <v>220</v>
      </c>
      <c r="K21" s="51">
        <v>3.03</v>
      </c>
      <c r="L21" s="52">
        <f t="shared" si="2"/>
        <v>293</v>
      </c>
      <c r="M21" s="54">
        <f t="shared" si="3"/>
        <v>862</v>
      </c>
      <c r="N21" s="55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.75" thickBot="1" x14ac:dyDescent="0.25">
      <c r="A22" s="50">
        <f t="shared" si="5"/>
        <v>14</v>
      </c>
      <c r="B22" s="58" t="s">
        <v>79</v>
      </c>
      <c r="C22" s="62" t="s">
        <v>34</v>
      </c>
      <c r="D22" s="62" t="s">
        <v>152</v>
      </c>
      <c r="E22" s="51">
        <v>11.1</v>
      </c>
      <c r="F22" s="52">
        <f t="shared" si="0"/>
        <v>379</v>
      </c>
      <c r="G22" s="53">
        <v>2</v>
      </c>
      <c r="H22" s="53" t="s">
        <v>14</v>
      </c>
      <c r="I22" s="51">
        <v>41</v>
      </c>
      <c r="J22" s="52">
        <f t="shared" si="1"/>
        <v>245</v>
      </c>
      <c r="K22" s="51">
        <v>2.61</v>
      </c>
      <c r="L22" s="52">
        <f t="shared" si="2"/>
        <v>198</v>
      </c>
      <c r="M22" s="54">
        <f t="shared" si="3"/>
        <v>822</v>
      </c>
      <c r="N22" s="55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.75" thickBot="1" x14ac:dyDescent="0.25">
      <c r="A23" s="50">
        <f t="shared" si="5"/>
        <v>15</v>
      </c>
      <c r="B23" s="58" t="s">
        <v>116</v>
      </c>
      <c r="C23" s="62" t="s">
        <v>91</v>
      </c>
      <c r="D23" s="62" t="s">
        <v>145</v>
      </c>
      <c r="E23" s="51">
        <v>10.8</v>
      </c>
      <c r="F23" s="52">
        <f t="shared" si="0"/>
        <v>429</v>
      </c>
      <c r="G23" s="53">
        <v>2</v>
      </c>
      <c r="H23" s="53" t="s">
        <v>14</v>
      </c>
      <c r="I23" s="51">
        <v>58</v>
      </c>
      <c r="J23" s="52">
        <f t="shared" si="1"/>
        <v>120</v>
      </c>
      <c r="K23" s="51">
        <v>2.29</v>
      </c>
      <c r="L23" s="52">
        <f t="shared" si="2"/>
        <v>134</v>
      </c>
      <c r="M23" s="54">
        <f t="shared" si="3"/>
        <v>683</v>
      </c>
      <c r="N23" s="55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.75" thickBot="1" x14ac:dyDescent="0.25">
      <c r="A24" s="50">
        <f t="shared" si="5"/>
        <v>16</v>
      </c>
      <c r="B24" s="58" t="s">
        <v>33</v>
      </c>
      <c r="C24" s="62" t="s">
        <v>83</v>
      </c>
      <c r="D24" s="62" t="s">
        <v>152</v>
      </c>
      <c r="E24" s="51">
        <v>10.6</v>
      </c>
      <c r="F24" s="52">
        <f t="shared" si="0"/>
        <v>464</v>
      </c>
      <c r="G24" s="53">
        <v>3</v>
      </c>
      <c r="H24" s="53" t="s">
        <v>14</v>
      </c>
      <c r="I24" s="51">
        <v>3</v>
      </c>
      <c r="J24" s="52">
        <f t="shared" si="1"/>
        <v>92</v>
      </c>
      <c r="K24" s="51">
        <v>2.2400000000000002</v>
      </c>
      <c r="L24" s="52">
        <f t="shared" si="2"/>
        <v>124</v>
      </c>
      <c r="M24" s="54">
        <f t="shared" si="3"/>
        <v>680</v>
      </c>
      <c r="N24" s="55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.75" thickBot="1" x14ac:dyDescent="0.25">
      <c r="A25" s="50">
        <f t="shared" si="5"/>
        <v>17</v>
      </c>
      <c r="B25" s="58" t="s">
        <v>27</v>
      </c>
      <c r="C25" s="62" t="s">
        <v>87</v>
      </c>
      <c r="D25" s="62" t="s">
        <v>145</v>
      </c>
      <c r="E25" s="73">
        <v>12.6</v>
      </c>
      <c r="F25" s="52">
        <f t="shared" si="0"/>
        <v>185</v>
      </c>
      <c r="G25" s="53">
        <v>3</v>
      </c>
      <c r="H25" s="53" t="s">
        <v>14</v>
      </c>
      <c r="I25" s="51">
        <v>6</v>
      </c>
      <c r="J25" s="52">
        <f t="shared" si="1"/>
        <v>77</v>
      </c>
      <c r="K25" s="51">
        <v>2.41</v>
      </c>
      <c r="L25" s="52">
        <f t="shared" si="2"/>
        <v>157</v>
      </c>
      <c r="M25" s="54">
        <f t="shared" si="3"/>
        <v>419</v>
      </c>
      <c r="N25" s="55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.75" thickBot="1" x14ac:dyDescent="0.25">
      <c r="A26" s="50">
        <f t="shared" si="5"/>
        <v>18</v>
      </c>
      <c r="B26" s="58" t="s">
        <v>230</v>
      </c>
      <c r="C26" s="62" t="s">
        <v>110</v>
      </c>
      <c r="D26" s="62" t="s">
        <v>145</v>
      </c>
      <c r="E26" s="68">
        <v>0</v>
      </c>
      <c r="F26" s="69">
        <f t="shared" si="0"/>
        <v>0</v>
      </c>
      <c r="G26" s="70">
        <v>0</v>
      </c>
      <c r="H26" s="70" t="s">
        <v>14</v>
      </c>
      <c r="I26" s="71">
        <v>0</v>
      </c>
      <c r="J26" s="69">
        <f t="shared" si="1"/>
        <v>0</v>
      </c>
      <c r="K26" s="71">
        <v>0</v>
      </c>
      <c r="L26" s="69">
        <f t="shared" si="2"/>
        <v>0</v>
      </c>
      <c r="M26" s="72">
        <f t="shared" si="3"/>
        <v>0</v>
      </c>
      <c r="N26" s="55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x14ac:dyDescent="0.2">
      <c r="A27" s="23"/>
      <c r="B27" s="23"/>
      <c r="C27" s="24"/>
      <c r="D27" s="23"/>
      <c r="E27" s="25"/>
      <c r="F27" s="26"/>
      <c r="G27" s="26"/>
      <c r="H27" s="26"/>
      <c r="I27" s="26"/>
      <c r="J27" s="26"/>
      <c r="K27" s="26"/>
      <c r="L27" s="26"/>
      <c r="M27" s="27"/>
      <c r="N27" s="1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x14ac:dyDescent="0.2">
      <c r="A28" s="23"/>
      <c r="B28" s="23"/>
      <c r="C28" s="24"/>
      <c r="D28" s="23"/>
      <c r="E28" s="25"/>
      <c r="F28" s="26"/>
      <c r="G28" s="26"/>
      <c r="H28" s="26"/>
      <c r="I28" s="26"/>
      <c r="J28" s="26"/>
      <c r="K28" s="26"/>
      <c r="L28" s="26"/>
      <c r="M28" s="27"/>
      <c r="N28" s="1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x14ac:dyDescent="0.2">
      <c r="A29" s="23"/>
      <c r="B29" s="23"/>
      <c r="C29" s="24"/>
      <c r="D29" s="23"/>
      <c r="E29" s="25"/>
      <c r="F29" s="26"/>
      <c r="G29" s="26"/>
      <c r="H29" s="26"/>
      <c r="I29" s="26"/>
      <c r="J29" s="26"/>
      <c r="K29" s="26"/>
      <c r="L29" s="26"/>
      <c r="M29" s="27"/>
      <c r="N29" s="1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x14ac:dyDescent="0.2">
      <c r="A30" s="23"/>
      <c r="B30" s="23"/>
      <c r="C30" s="24"/>
      <c r="D30" s="23"/>
      <c r="E30" s="25"/>
      <c r="F30" s="26"/>
      <c r="G30" s="26"/>
      <c r="H30" s="26"/>
      <c r="I30" s="26"/>
      <c r="J30" s="26"/>
      <c r="K30" s="26"/>
      <c r="L30" s="26"/>
      <c r="M30" s="27"/>
      <c r="N30" s="1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">
      <c r="A31" s="23"/>
      <c r="B31" s="23"/>
      <c r="C31" s="24"/>
      <c r="D31" s="23"/>
      <c r="E31" s="25"/>
      <c r="F31" s="26"/>
      <c r="G31" s="26"/>
      <c r="H31" s="26"/>
      <c r="I31" s="26"/>
      <c r="J31" s="26"/>
      <c r="K31" s="26"/>
      <c r="L31" s="26"/>
      <c r="M31" s="27"/>
      <c r="N31" s="1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x14ac:dyDescent="0.2">
      <c r="A32" s="23"/>
      <c r="B32" s="23"/>
      <c r="C32" s="24"/>
      <c r="D32" s="23"/>
      <c r="E32" s="25"/>
      <c r="F32" s="26"/>
      <c r="G32" s="26"/>
      <c r="H32" s="26"/>
      <c r="I32" s="26"/>
      <c r="J32" s="26"/>
      <c r="K32" s="26"/>
      <c r="L32" s="26"/>
      <c r="M32" s="27"/>
      <c r="N32" s="1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x14ac:dyDescent="0.2">
      <c r="A33" s="23"/>
      <c r="B33" s="23"/>
      <c r="C33" s="24"/>
      <c r="D33" s="23"/>
      <c r="E33" s="25"/>
      <c r="F33" s="26"/>
      <c r="G33" s="26"/>
      <c r="H33" s="26"/>
      <c r="I33" s="26"/>
      <c r="J33" s="26"/>
      <c r="K33" s="26"/>
      <c r="L33" s="26"/>
      <c r="M33" s="27"/>
      <c r="N33" s="1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9.5" x14ac:dyDescent="0.25">
      <c r="A34" s="1" t="s">
        <v>229</v>
      </c>
      <c r="B34" s="1"/>
      <c r="C34" s="2"/>
    </row>
    <row r="35" spans="1:25" x14ac:dyDescent="0.2">
      <c r="A35" s="8" t="s">
        <v>12</v>
      </c>
      <c r="B35" s="8"/>
      <c r="C35" s="9"/>
      <c r="D35" s="10"/>
    </row>
    <row r="36" spans="1:25" x14ac:dyDescent="0.2">
      <c r="A36" s="11"/>
      <c r="B36" s="11"/>
      <c r="D36" s="10"/>
    </row>
    <row r="37" spans="1:25" x14ac:dyDescent="0.2">
      <c r="A37" s="11"/>
      <c r="B37" s="11"/>
      <c r="C37" s="10"/>
      <c r="D37" s="10"/>
      <c r="I37" s="5"/>
      <c r="J37" s="5"/>
      <c r="K37" s="5"/>
      <c r="L37" s="5"/>
    </row>
    <row r="38" spans="1:25" ht="18" x14ac:dyDescent="0.25">
      <c r="A38" s="12" t="s">
        <v>0</v>
      </c>
      <c r="B38" s="12"/>
      <c r="C38" s="13"/>
      <c r="D38" s="14"/>
      <c r="E38" s="12" t="s">
        <v>8</v>
      </c>
      <c r="F38" s="14"/>
      <c r="G38" s="14" t="s">
        <v>17</v>
      </c>
      <c r="H38" s="14"/>
      <c r="I38" s="15"/>
      <c r="J38" s="15"/>
      <c r="K38" s="15"/>
      <c r="L38" s="12" t="s">
        <v>11</v>
      </c>
      <c r="M38" s="16"/>
      <c r="N38" s="16"/>
    </row>
    <row r="39" spans="1:25" x14ac:dyDescent="0.2">
      <c r="A39" s="17"/>
      <c r="B39" s="17"/>
      <c r="C39" s="18"/>
      <c r="D39" s="10"/>
      <c r="I39" s="5"/>
      <c r="J39" s="5"/>
      <c r="K39" s="5"/>
      <c r="L39" s="5"/>
    </row>
    <row r="40" spans="1:25" ht="13.5" thickBot="1" x14ac:dyDescent="0.25">
      <c r="A40" s="19"/>
      <c r="B40" s="19"/>
      <c r="C40" s="3"/>
    </row>
    <row r="41" spans="1:25" ht="13.5" customHeight="1" thickTop="1" x14ac:dyDescent="0.2">
      <c r="A41" s="32" t="s">
        <v>2</v>
      </c>
      <c r="B41" s="34" t="s">
        <v>22</v>
      </c>
      <c r="C41" s="33" t="s">
        <v>23</v>
      </c>
      <c r="D41" s="33" t="s">
        <v>10</v>
      </c>
      <c r="E41" s="31" t="s">
        <v>9</v>
      </c>
      <c r="F41" s="28" t="s">
        <v>3</v>
      </c>
      <c r="G41" s="85" t="s">
        <v>13</v>
      </c>
      <c r="H41" s="86"/>
      <c r="I41" s="87"/>
      <c r="J41" s="28" t="s">
        <v>3</v>
      </c>
      <c r="K41" s="31" t="s">
        <v>4</v>
      </c>
      <c r="L41" s="28" t="s">
        <v>3</v>
      </c>
      <c r="M41" s="29" t="s">
        <v>6</v>
      </c>
      <c r="N41" s="30" t="s">
        <v>7</v>
      </c>
    </row>
    <row r="42" spans="1:25" ht="15" customHeight="1" thickBot="1" x14ac:dyDescent="0.25">
      <c r="A42" s="39">
        <f t="shared" ref="A42:A57" si="6">ROW(A1)</f>
        <v>1</v>
      </c>
      <c r="B42" s="61" t="s">
        <v>76</v>
      </c>
      <c r="C42" s="78" t="s">
        <v>143</v>
      </c>
      <c r="D42" s="78" t="s">
        <v>152</v>
      </c>
      <c r="E42" s="44">
        <v>8.8000000000000007</v>
      </c>
      <c r="F42" s="45">
        <f t="shared" ref="F42:F57" si="7">IF(E42&lt;&gt;0,INT(4.48676*(17.1-E42)^2.5),0)</f>
        <v>890</v>
      </c>
      <c r="G42" s="46">
        <v>2</v>
      </c>
      <c r="H42" s="46" t="s">
        <v>14</v>
      </c>
      <c r="I42" s="44">
        <v>8</v>
      </c>
      <c r="J42" s="45">
        <f t="shared" ref="J42:J57" si="8">IF(G42+I42&lt;&gt;0,INT(0.049752*(220.43-((G42*60)+I42))^2.1),0)</f>
        <v>668</v>
      </c>
      <c r="K42" s="44">
        <v>3.64</v>
      </c>
      <c r="L42" s="45">
        <f t="shared" ref="L42:L57" si="9">IF(K42&lt;&gt;0,INT(171.91361*(K42-1.25)^1.4),0)</f>
        <v>582</v>
      </c>
      <c r="M42" s="47">
        <f t="shared" ref="M42:M57" si="10">SUM(F42++J42+L42)</f>
        <v>2140</v>
      </c>
      <c r="N42" s="48">
        <f t="shared" ref="N42:N57" si="11">RANK(M42,$M$42:$M$57,0)</f>
        <v>1</v>
      </c>
    </row>
    <row r="43" spans="1:25" ht="15" customHeight="1" thickBot="1" x14ac:dyDescent="0.25">
      <c r="A43" s="39">
        <f t="shared" si="6"/>
        <v>2</v>
      </c>
      <c r="B43" s="61" t="s">
        <v>219</v>
      </c>
      <c r="C43" s="78" t="s">
        <v>60</v>
      </c>
      <c r="D43" s="78" t="s">
        <v>152</v>
      </c>
      <c r="E43" s="44">
        <v>9.4</v>
      </c>
      <c r="F43" s="45">
        <f t="shared" si="7"/>
        <v>738</v>
      </c>
      <c r="G43" s="46">
        <v>2</v>
      </c>
      <c r="H43" s="46" t="s">
        <v>14</v>
      </c>
      <c r="I43" s="44">
        <v>9</v>
      </c>
      <c r="J43" s="45">
        <f t="shared" si="8"/>
        <v>653</v>
      </c>
      <c r="K43" s="44">
        <v>3.55</v>
      </c>
      <c r="L43" s="45">
        <f t="shared" si="9"/>
        <v>551</v>
      </c>
      <c r="M43" s="47">
        <f t="shared" si="10"/>
        <v>1942</v>
      </c>
      <c r="N43" s="48">
        <f t="shared" si="11"/>
        <v>2</v>
      </c>
    </row>
    <row r="44" spans="1:25" ht="15" customHeight="1" thickBot="1" x14ac:dyDescent="0.25">
      <c r="A44" s="39">
        <f t="shared" si="6"/>
        <v>3</v>
      </c>
      <c r="B44" s="61" t="s">
        <v>129</v>
      </c>
      <c r="C44" s="78" t="s">
        <v>130</v>
      </c>
      <c r="D44" s="78" t="s">
        <v>145</v>
      </c>
      <c r="E44" s="44">
        <v>9.8000000000000007</v>
      </c>
      <c r="F44" s="45">
        <f t="shared" si="7"/>
        <v>646</v>
      </c>
      <c r="G44" s="46">
        <v>2</v>
      </c>
      <c r="H44" s="46" t="s">
        <v>14</v>
      </c>
      <c r="I44" s="44">
        <v>26</v>
      </c>
      <c r="J44" s="45">
        <f t="shared" si="8"/>
        <v>424</v>
      </c>
      <c r="K44" s="44">
        <v>3.68</v>
      </c>
      <c r="L44" s="45">
        <f t="shared" si="9"/>
        <v>595</v>
      </c>
      <c r="M44" s="47">
        <f t="shared" si="10"/>
        <v>1665</v>
      </c>
      <c r="N44" s="48">
        <f t="shared" si="11"/>
        <v>3</v>
      </c>
    </row>
    <row r="45" spans="1:25" ht="15" customHeight="1" thickBot="1" x14ac:dyDescent="0.25">
      <c r="A45" s="39">
        <f t="shared" si="6"/>
        <v>4</v>
      </c>
      <c r="B45" s="58" t="s">
        <v>137</v>
      </c>
      <c r="C45" s="62" t="s">
        <v>138</v>
      </c>
      <c r="D45" s="62" t="s">
        <v>152</v>
      </c>
      <c r="E45" s="22">
        <v>9.6</v>
      </c>
      <c r="F45" s="52">
        <f t="shared" si="7"/>
        <v>691</v>
      </c>
      <c r="G45" s="53">
        <v>2</v>
      </c>
      <c r="H45" s="53" t="s">
        <v>14</v>
      </c>
      <c r="I45" s="51">
        <v>20</v>
      </c>
      <c r="J45" s="52">
        <f t="shared" si="8"/>
        <v>499</v>
      </c>
      <c r="K45" s="51">
        <v>3.08</v>
      </c>
      <c r="L45" s="52">
        <f t="shared" si="9"/>
        <v>400</v>
      </c>
      <c r="M45" s="41">
        <f t="shared" si="10"/>
        <v>1590</v>
      </c>
      <c r="N45" s="67">
        <f t="shared" si="11"/>
        <v>4</v>
      </c>
    </row>
    <row r="46" spans="1:25" ht="15" customHeight="1" thickBot="1" x14ac:dyDescent="0.25">
      <c r="A46" s="39">
        <f t="shared" si="6"/>
        <v>5</v>
      </c>
      <c r="B46" s="58" t="s">
        <v>125</v>
      </c>
      <c r="C46" s="62" t="s">
        <v>218</v>
      </c>
      <c r="D46" s="62" t="s">
        <v>152</v>
      </c>
      <c r="E46" s="22">
        <v>10.1</v>
      </c>
      <c r="F46" s="52">
        <f t="shared" si="7"/>
        <v>581</v>
      </c>
      <c r="G46" s="53">
        <v>2</v>
      </c>
      <c r="H46" s="53" t="s">
        <v>14</v>
      </c>
      <c r="I46" s="51">
        <v>30</v>
      </c>
      <c r="J46" s="52">
        <f t="shared" si="8"/>
        <v>377</v>
      </c>
      <c r="K46" s="51">
        <v>3.07</v>
      </c>
      <c r="L46" s="52">
        <f t="shared" si="9"/>
        <v>397</v>
      </c>
      <c r="M46" s="41">
        <f t="shared" si="10"/>
        <v>1355</v>
      </c>
      <c r="N46" s="67">
        <f t="shared" si="11"/>
        <v>5</v>
      </c>
    </row>
    <row r="47" spans="1:25" ht="15" customHeight="1" thickBot="1" x14ac:dyDescent="0.25">
      <c r="A47" s="39">
        <f t="shared" si="6"/>
        <v>6</v>
      </c>
      <c r="B47" s="58" t="s">
        <v>139</v>
      </c>
      <c r="C47" s="62" t="s">
        <v>140</v>
      </c>
      <c r="D47" s="62" t="s">
        <v>152</v>
      </c>
      <c r="E47" s="22">
        <v>10.199999999999999</v>
      </c>
      <c r="F47" s="52">
        <f t="shared" si="7"/>
        <v>561</v>
      </c>
      <c r="G47" s="53">
        <v>2</v>
      </c>
      <c r="H47" s="53" t="s">
        <v>14</v>
      </c>
      <c r="I47" s="51">
        <v>29</v>
      </c>
      <c r="J47" s="52">
        <f t="shared" si="8"/>
        <v>389</v>
      </c>
      <c r="K47" s="51">
        <v>2.73</v>
      </c>
      <c r="L47" s="52">
        <f t="shared" si="9"/>
        <v>297</v>
      </c>
      <c r="M47" s="41">
        <f t="shared" si="10"/>
        <v>1247</v>
      </c>
      <c r="N47" s="67">
        <f t="shared" si="11"/>
        <v>6</v>
      </c>
    </row>
    <row r="48" spans="1:25" ht="15" customHeight="1" thickBot="1" x14ac:dyDescent="0.25">
      <c r="A48" s="39">
        <f t="shared" si="6"/>
        <v>7</v>
      </c>
      <c r="B48" s="58" t="s">
        <v>135</v>
      </c>
      <c r="C48" s="62" t="s">
        <v>136</v>
      </c>
      <c r="D48" s="62" t="s">
        <v>152</v>
      </c>
      <c r="E48" s="22">
        <v>10.5</v>
      </c>
      <c r="F48" s="52">
        <f t="shared" si="7"/>
        <v>502</v>
      </c>
      <c r="G48" s="53">
        <v>2</v>
      </c>
      <c r="H48" s="53" t="s">
        <v>14</v>
      </c>
      <c r="I48" s="51">
        <v>37</v>
      </c>
      <c r="J48" s="52">
        <f t="shared" si="8"/>
        <v>303</v>
      </c>
      <c r="K48" s="51">
        <v>2.87</v>
      </c>
      <c r="L48" s="52">
        <f t="shared" si="9"/>
        <v>337</v>
      </c>
      <c r="M48" s="41">
        <f t="shared" si="10"/>
        <v>1142</v>
      </c>
      <c r="N48" s="67">
        <f t="shared" si="11"/>
        <v>7</v>
      </c>
    </row>
    <row r="49" spans="1:14" ht="15" customHeight="1" thickBot="1" x14ac:dyDescent="0.25">
      <c r="A49" s="39">
        <f t="shared" si="6"/>
        <v>8</v>
      </c>
      <c r="B49" s="58" t="s">
        <v>101</v>
      </c>
      <c r="C49" s="62" t="s">
        <v>126</v>
      </c>
      <c r="D49" s="62" t="s">
        <v>145</v>
      </c>
      <c r="E49" s="51">
        <v>10.7</v>
      </c>
      <c r="F49" s="52">
        <f t="shared" si="7"/>
        <v>464</v>
      </c>
      <c r="G49" s="53">
        <v>2</v>
      </c>
      <c r="H49" s="53" t="s">
        <v>14</v>
      </c>
      <c r="I49" s="51">
        <v>49</v>
      </c>
      <c r="J49" s="52">
        <f t="shared" si="8"/>
        <v>195</v>
      </c>
      <c r="K49" s="51">
        <v>3.21</v>
      </c>
      <c r="L49" s="52">
        <f t="shared" si="9"/>
        <v>441</v>
      </c>
      <c r="M49" s="54">
        <f t="shared" si="10"/>
        <v>1100</v>
      </c>
      <c r="N49" s="67">
        <f t="shared" si="11"/>
        <v>8</v>
      </c>
    </row>
    <row r="50" spans="1:14" ht="15" customHeight="1" thickBot="1" x14ac:dyDescent="0.25">
      <c r="A50" s="39">
        <f t="shared" si="6"/>
        <v>9</v>
      </c>
      <c r="B50" s="58" t="s">
        <v>32</v>
      </c>
      <c r="C50" s="62" t="s">
        <v>58</v>
      </c>
      <c r="D50" s="62" t="s">
        <v>152</v>
      </c>
      <c r="E50" s="22">
        <v>9.6999999999999993</v>
      </c>
      <c r="F50" s="52">
        <f t="shared" si="7"/>
        <v>668</v>
      </c>
      <c r="G50" s="53">
        <v>3</v>
      </c>
      <c r="H50" s="53" t="s">
        <v>14</v>
      </c>
      <c r="I50" s="51">
        <v>14</v>
      </c>
      <c r="J50" s="52">
        <f t="shared" si="8"/>
        <v>48</v>
      </c>
      <c r="K50" s="51">
        <v>2.5099999999999998</v>
      </c>
      <c r="L50" s="52">
        <f t="shared" si="9"/>
        <v>237</v>
      </c>
      <c r="M50" s="41">
        <f t="shared" si="10"/>
        <v>953</v>
      </c>
      <c r="N50" s="67">
        <f t="shared" si="11"/>
        <v>9</v>
      </c>
    </row>
    <row r="51" spans="1:14" ht="15" customHeight="1" thickBot="1" x14ac:dyDescent="0.25">
      <c r="A51" s="39">
        <f t="shared" si="6"/>
        <v>10</v>
      </c>
      <c r="B51" s="58" t="s">
        <v>98</v>
      </c>
      <c r="C51" s="62" t="s">
        <v>133</v>
      </c>
      <c r="D51" s="62" t="s">
        <v>145</v>
      </c>
      <c r="E51" s="22">
        <v>11.9</v>
      </c>
      <c r="F51" s="52">
        <f t="shared" si="7"/>
        <v>276</v>
      </c>
      <c r="G51" s="53">
        <v>3</v>
      </c>
      <c r="H51" s="53" t="s">
        <v>14</v>
      </c>
      <c r="I51" s="51">
        <v>1</v>
      </c>
      <c r="J51" s="52">
        <f t="shared" si="8"/>
        <v>111</v>
      </c>
      <c r="K51" s="51">
        <v>2.91</v>
      </c>
      <c r="L51" s="52">
        <f t="shared" si="9"/>
        <v>349</v>
      </c>
      <c r="M51" s="41">
        <f t="shared" si="10"/>
        <v>736</v>
      </c>
      <c r="N51" s="67">
        <f t="shared" si="11"/>
        <v>10</v>
      </c>
    </row>
    <row r="52" spans="1:14" ht="15" customHeight="1" thickBot="1" x14ac:dyDescent="0.25">
      <c r="A52" s="39">
        <f t="shared" si="6"/>
        <v>11</v>
      </c>
      <c r="B52" s="58" t="s">
        <v>141</v>
      </c>
      <c r="C52" s="62" t="s">
        <v>142</v>
      </c>
      <c r="D52" s="62" t="s">
        <v>152</v>
      </c>
      <c r="E52" s="22">
        <v>10.6</v>
      </c>
      <c r="F52" s="52">
        <f t="shared" si="7"/>
        <v>483</v>
      </c>
      <c r="G52" s="53">
        <v>0</v>
      </c>
      <c r="H52" s="53" t="s">
        <v>14</v>
      </c>
      <c r="I52" s="51">
        <v>0</v>
      </c>
      <c r="J52" s="52">
        <f t="shared" si="8"/>
        <v>0</v>
      </c>
      <c r="K52" s="51">
        <v>0</v>
      </c>
      <c r="L52" s="52">
        <f t="shared" si="9"/>
        <v>0</v>
      </c>
      <c r="M52" s="41">
        <f t="shared" si="10"/>
        <v>483</v>
      </c>
      <c r="N52" s="67">
        <f t="shared" si="11"/>
        <v>11</v>
      </c>
    </row>
    <row r="53" spans="1:14" ht="15" customHeight="1" thickBot="1" x14ac:dyDescent="0.25">
      <c r="A53" s="39">
        <f t="shared" si="6"/>
        <v>12</v>
      </c>
      <c r="B53" s="58" t="s">
        <v>131</v>
      </c>
      <c r="C53" s="62" t="s">
        <v>132</v>
      </c>
      <c r="D53" s="62" t="s">
        <v>145</v>
      </c>
      <c r="E53" s="22">
        <v>12.2</v>
      </c>
      <c r="F53" s="52">
        <f t="shared" si="7"/>
        <v>238</v>
      </c>
      <c r="G53" s="53">
        <v>3</v>
      </c>
      <c r="H53" s="53" t="s">
        <v>14</v>
      </c>
      <c r="I53" s="51">
        <v>20</v>
      </c>
      <c r="J53" s="52">
        <f t="shared" si="8"/>
        <v>28</v>
      </c>
      <c r="K53" s="51">
        <v>2.35</v>
      </c>
      <c r="L53" s="52">
        <f t="shared" si="9"/>
        <v>196</v>
      </c>
      <c r="M53" s="41">
        <f t="shared" si="10"/>
        <v>462</v>
      </c>
      <c r="N53" s="67">
        <f t="shared" si="11"/>
        <v>12</v>
      </c>
    </row>
    <row r="54" spans="1:14" ht="15" customHeight="1" thickBot="1" x14ac:dyDescent="0.25">
      <c r="A54" s="39">
        <f t="shared" si="6"/>
        <v>13</v>
      </c>
      <c r="B54" s="58" t="s">
        <v>31</v>
      </c>
      <c r="C54" s="62" t="s">
        <v>134</v>
      </c>
      <c r="D54" s="62" t="s">
        <v>145</v>
      </c>
      <c r="E54" s="22">
        <v>14.2</v>
      </c>
      <c r="F54" s="52">
        <f t="shared" si="7"/>
        <v>64</v>
      </c>
      <c r="G54" s="53">
        <v>3</v>
      </c>
      <c r="H54" s="53" t="s">
        <v>14</v>
      </c>
      <c r="I54" s="51">
        <v>25</v>
      </c>
      <c r="J54" s="52">
        <f t="shared" si="8"/>
        <v>15</v>
      </c>
      <c r="K54" s="51">
        <v>1.73</v>
      </c>
      <c r="L54" s="52">
        <f t="shared" si="9"/>
        <v>61</v>
      </c>
      <c r="M54" s="41">
        <f t="shared" si="10"/>
        <v>140</v>
      </c>
      <c r="N54" s="67">
        <f t="shared" si="11"/>
        <v>13</v>
      </c>
    </row>
    <row r="55" spans="1:14" ht="15" customHeight="1" thickBot="1" x14ac:dyDescent="0.25">
      <c r="A55" s="39">
        <f t="shared" si="6"/>
        <v>14</v>
      </c>
      <c r="B55" s="58" t="s">
        <v>127</v>
      </c>
      <c r="C55" s="62" t="s">
        <v>128</v>
      </c>
      <c r="D55" s="62" t="s">
        <v>145</v>
      </c>
      <c r="E55" s="51">
        <v>0</v>
      </c>
      <c r="F55" s="52">
        <f t="shared" si="7"/>
        <v>0</v>
      </c>
      <c r="G55" s="53">
        <v>0</v>
      </c>
      <c r="H55" s="53" t="s">
        <v>14</v>
      </c>
      <c r="I55" s="51">
        <v>0</v>
      </c>
      <c r="J55" s="52">
        <f t="shared" si="8"/>
        <v>0</v>
      </c>
      <c r="K55" s="51">
        <v>0</v>
      </c>
      <c r="L55" s="52">
        <f t="shared" si="9"/>
        <v>0</v>
      </c>
      <c r="M55" s="54">
        <f t="shared" si="10"/>
        <v>0</v>
      </c>
      <c r="N55" s="67">
        <f t="shared" si="11"/>
        <v>14</v>
      </c>
    </row>
    <row r="56" spans="1:14" ht="15" customHeight="1" thickBot="1" x14ac:dyDescent="0.25">
      <c r="A56" s="39">
        <f t="shared" si="6"/>
        <v>15</v>
      </c>
      <c r="B56" s="58" t="s">
        <v>216</v>
      </c>
      <c r="C56" s="62" t="s">
        <v>217</v>
      </c>
      <c r="D56" s="62" t="s">
        <v>145</v>
      </c>
      <c r="E56" s="51">
        <v>0</v>
      </c>
      <c r="F56" s="52">
        <f t="shared" si="7"/>
        <v>0</v>
      </c>
      <c r="G56" s="53">
        <v>0</v>
      </c>
      <c r="H56" s="53" t="s">
        <v>14</v>
      </c>
      <c r="I56" s="51">
        <v>0</v>
      </c>
      <c r="J56" s="52">
        <f t="shared" si="8"/>
        <v>0</v>
      </c>
      <c r="K56" s="51">
        <v>0</v>
      </c>
      <c r="L56" s="52">
        <f t="shared" si="9"/>
        <v>0</v>
      </c>
      <c r="M56" s="54">
        <f t="shared" si="10"/>
        <v>0</v>
      </c>
      <c r="N56" s="67">
        <f t="shared" si="11"/>
        <v>14</v>
      </c>
    </row>
    <row r="57" spans="1:14" ht="15" customHeight="1" thickBot="1" x14ac:dyDescent="0.25">
      <c r="A57" s="39">
        <f t="shared" si="6"/>
        <v>16</v>
      </c>
      <c r="B57" s="58" t="s">
        <v>216</v>
      </c>
      <c r="C57" s="62" t="s">
        <v>62</v>
      </c>
      <c r="D57" s="62" t="s">
        <v>152</v>
      </c>
      <c r="E57" s="22">
        <v>0</v>
      </c>
      <c r="F57" s="52">
        <f t="shared" si="7"/>
        <v>0</v>
      </c>
      <c r="G57" s="53">
        <v>0</v>
      </c>
      <c r="H57" s="53" t="s">
        <v>14</v>
      </c>
      <c r="I57" s="51">
        <v>0</v>
      </c>
      <c r="J57" s="52">
        <f t="shared" si="8"/>
        <v>0</v>
      </c>
      <c r="K57" s="51">
        <v>0</v>
      </c>
      <c r="L57" s="52">
        <f t="shared" si="9"/>
        <v>0</v>
      </c>
      <c r="M57" s="41">
        <f t="shared" si="10"/>
        <v>0</v>
      </c>
      <c r="N57" s="67">
        <f t="shared" si="11"/>
        <v>14</v>
      </c>
    </row>
    <row r="58" spans="1:14" ht="15" customHeight="1" x14ac:dyDescent="0.2"/>
  </sheetData>
  <sortState ref="B42:N57">
    <sortCondition descending="1" ref="M42:M57"/>
  </sortState>
  <mergeCells count="2">
    <mergeCell ref="G8:I8"/>
    <mergeCell ref="G41:I41"/>
  </mergeCells>
  <phoneticPr fontId="9" type="noConversion"/>
  <pageMargins left="0.75" right="0.75" top="1" bottom="1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22" workbookViewId="0">
      <selection activeCell="T45" sqref="T45"/>
    </sheetView>
  </sheetViews>
  <sheetFormatPr defaultRowHeight="12.75" x14ac:dyDescent="0.2"/>
  <cols>
    <col min="1" max="1" width="4.5703125" style="7" customWidth="1"/>
    <col min="2" max="2" width="15.7109375" style="7" bestFit="1" customWidth="1"/>
    <col min="3" max="3" width="10.5703125" style="7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x14ac:dyDescent="0.25">
      <c r="A1" s="1" t="s">
        <v>229</v>
      </c>
      <c r="B1" s="1"/>
      <c r="C1" s="2"/>
    </row>
    <row r="2" spans="1:25" x14ac:dyDescent="0.2">
      <c r="A2" s="8" t="s">
        <v>12</v>
      </c>
      <c r="B2" s="8"/>
      <c r="C2" s="9"/>
      <c r="D2" s="10"/>
    </row>
    <row r="3" spans="1:25" x14ac:dyDescent="0.2">
      <c r="A3" s="11"/>
      <c r="B3" s="11"/>
      <c r="D3" s="10"/>
    </row>
    <row r="4" spans="1:25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8" x14ac:dyDescent="0.25">
      <c r="A5" s="12" t="s">
        <v>0</v>
      </c>
      <c r="B5" s="12"/>
      <c r="C5" s="13"/>
      <c r="E5" s="12" t="s">
        <v>8</v>
      </c>
      <c r="G5" s="14" t="s">
        <v>19</v>
      </c>
      <c r="I5" s="15"/>
      <c r="J5" s="15"/>
      <c r="K5" s="15"/>
      <c r="L5" s="12" t="s">
        <v>1</v>
      </c>
      <c r="M5" s="16"/>
      <c r="N5" s="16"/>
    </row>
    <row r="6" spans="1:25" x14ac:dyDescent="0.2">
      <c r="A6" s="17"/>
      <c r="B6" s="17"/>
      <c r="C6" s="18"/>
      <c r="D6" s="10"/>
      <c r="I6" s="5"/>
      <c r="J6" s="5"/>
      <c r="K6" s="5"/>
      <c r="L6" s="5"/>
    </row>
    <row r="7" spans="1:25" ht="13.5" thickBot="1" x14ac:dyDescent="0.25">
      <c r="A7" s="19"/>
      <c r="B7" s="19"/>
      <c r="C7" s="3"/>
    </row>
    <row r="8" spans="1:25" s="20" customFormat="1" ht="14.25" customHeight="1" thickTop="1" x14ac:dyDescent="0.15">
      <c r="A8" s="32" t="s">
        <v>2</v>
      </c>
      <c r="B8" s="34" t="s">
        <v>22</v>
      </c>
      <c r="C8" s="33" t="s">
        <v>23</v>
      </c>
      <c r="D8" s="33" t="s">
        <v>10</v>
      </c>
      <c r="E8" s="31" t="s">
        <v>9</v>
      </c>
      <c r="F8" s="28" t="s">
        <v>3</v>
      </c>
      <c r="G8" s="85" t="s">
        <v>13</v>
      </c>
      <c r="H8" s="86"/>
      <c r="I8" s="87"/>
      <c r="J8" s="28" t="s">
        <v>3</v>
      </c>
      <c r="K8" s="31" t="s">
        <v>18</v>
      </c>
      <c r="L8" s="28" t="s">
        <v>3</v>
      </c>
      <c r="M8" s="29" t="s">
        <v>6</v>
      </c>
      <c r="N8" s="30" t="s">
        <v>7</v>
      </c>
    </row>
    <row r="9" spans="1:25" ht="15" customHeight="1" thickBot="1" x14ac:dyDescent="0.25">
      <c r="A9" s="57">
        <f>ROW(A1)</f>
        <v>1</v>
      </c>
      <c r="B9" s="61" t="s">
        <v>28</v>
      </c>
      <c r="C9" s="78" t="s">
        <v>78</v>
      </c>
      <c r="D9" s="78" t="s">
        <v>172</v>
      </c>
      <c r="E9" s="44">
        <v>9.4</v>
      </c>
      <c r="F9" s="45">
        <f t="shared" ref="F9:F21" si="0">IF(E9&lt;&gt;0,INT(4.30895*(16.1-E9)^2.5),0)</f>
        <v>500</v>
      </c>
      <c r="G9" s="46">
        <v>2</v>
      </c>
      <c r="H9" s="46" t="s">
        <v>14</v>
      </c>
      <c r="I9" s="44">
        <v>7</v>
      </c>
      <c r="J9" s="45">
        <f t="shared" ref="J9:J21" si="1">IF(G9+I9&lt;&gt;0,INT(0.046375*(210.33-((G9*60)+I9))^2.1),0)</f>
        <v>501</v>
      </c>
      <c r="K9" s="44">
        <v>1.25</v>
      </c>
      <c r="L9" s="45">
        <f t="shared" ref="L9:L21" si="2">IF(K9&lt;&gt;0,INT(1.5465*((K9*100)-75)^1.49),0)</f>
        <v>525</v>
      </c>
      <c r="M9" s="47">
        <f t="shared" ref="M9:M21" si="3">SUM(F9+J9+L9)</f>
        <v>1526</v>
      </c>
      <c r="N9" s="48">
        <f t="shared" ref="N9:N21" si="4">RANK(M9,$M$9:$M$21,0)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 thickBot="1" x14ac:dyDescent="0.25">
      <c r="A10" s="57">
        <f t="shared" ref="A10:A21" si="5">ROW(A2)</f>
        <v>2</v>
      </c>
      <c r="B10" s="61" t="s">
        <v>26</v>
      </c>
      <c r="C10" s="78" t="s">
        <v>153</v>
      </c>
      <c r="D10" s="78" t="s">
        <v>172</v>
      </c>
      <c r="E10" s="44">
        <v>9.1</v>
      </c>
      <c r="F10" s="45">
        <f t="shared" si="0"/>
        <v>558</v>
      </c>
      <c r="G10" s="46">
        <v>2</v>
      </c>
      <c r="H10" s="46" t="s">
        <v>14</v>
      </c>
      <c r="I10" s="44">
        <v>20</v>
      </c>
      <c r="J10" s="45">
        <f t="shared" si="1"/>
        <v>350</v>
      </c>
      <c r="K10" s="44">
        <v>1.25</v>
      </c>
      <c r="L10" s="45">
        <f t="shared" si="2"/>
        <v>525</v>
      </c>
      <c r="M10" s="47">
        <f t="shared" si="3"/>
        <v>1433</v>
      </c>
      <c r="N10" s="48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thickBot="1" x14ac:dyDescent="0.25">
      <c r="A11" s="57">
        <f t="shared" si="5"/>
        <v>3</v>
      </c>
      <c r="B11" s="61" t="s">
        <v>149</v>
      </c>
      <c r="C11" s="78" t="s">
        <v>41</v>
      </c>
      <c r="D11" s="78" t="s">
        <v>165</v>
      </c>
      <c r="E11" s="44">
        <v>9.3000000000000007</v>
      </c>
      <c r="F11" s="45">
        <f t="shared" si="0"/>
        <v>519</v>
      </c>
      <c r="G11" s="46">
        <v>1</v>
      </c>
      <c r="H11" s="46" t="s">
        <v>14</v>
      </c>
      <c r="I11" s="44">
        <v>55</v>
      </c>
      <c r="J11" s="45">
        <f t="shared" si="1"/>
        <v>664</v>
      </c>
      <c r="K11" s="44">
        <v>1.05</v>
      </c>
      <c r="L11" s="45">
        <f t="shared" si="2"/>
        <v>245</v>
      </c>
      <c r="M11" s="47">
        <f t="shared" si="3"/>
        <v>1428</v>
      </c>
      <c r="N11" s="48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 thickBot="1" x14ac:dyDescent="0.25">
      <c r="A12" s="57">
        <f t="shared" si="5"/>
        <v>4</v>
      </c>
      <c r="B12" s="58" t="s">
        <v>129</v>
      </c>
      <c r="C12" s="62" t="s">
        <v>94</v>
      </c>
      <c r="D12" s="62" t="s">
        <v>172</v>
      </c>
      <c r="E12" s="22">
        <v>9.5</v>
      </c>
      <c r="F12" s="52">
        <f t="shared" si="0"/>
        <v>482</v>
      </c>
      <c r="G12" s="53">
        <v>2</v>
      </c>
      <c r="H12" s="53" t="s">
        <v>14</v>
      </c>
      <c r="I12" s="51">
        <v>21</v>
      </c>
      <c r="J12" s="52">
        <f t="shared" si="1"/>
        <v>340</v>
      </c>
      <c r="K12" s="51">
        <v>1.3</v>
      </c>
      <c r="L12" s="52">
        <f t="shared" si="2"/>
        <v>606</v>
      </c>
      <c r="M12" s="41">
        <f t="shared" si="3"/>
        <v>1428</v>
      </c>
      <c r="N12" s="67">
        <f t="shared" si="4"/>
        <v>3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 thickBot="1" x14ac:dyDescent="0.25">
      <c r="A13" s="57">
        <f t="shared" si="5"/>
        <v>5</v>
      </c>
      <c r="B13" s="58" t="s">
        <v>76</v>
      </c>
      <c r="C13" s="62" t="s">
        <v>151</v>
      </c>
      <c r="D13" s="62" t="s">
        <v>165</v>
      </c>
      <c r="E13" s="22">
        <v>10.1</v>
      </c>
      <c r="F13" s="52">
        <f t="shared" si="0"/>
        <v>379</v>
      </c>
      <c r="G13" s="53">
        <v>2</v>
      </c>
      <c r="H13" s="53" t="s">
        <v>14</v>
      </c>
      <c r="I13" s="51">
        <v>41</v>
      </c>
      <c r="J13" s="52">
        <f t="shared" si="1"/>
        <v>166</v>
      </c>
      <c r="K13" s="51">
        <v>1.2</v>
      </c>
      <c r="L13" s="52">
        <f t="shared" si="2"/>
        <v>449</v>
      </c>
      <c r="M13" s="41">
        <f t="shared" si="3"/>
        <v>994</v>
      </c>
      <c r="N13" s="67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thickBot="1" x14ac:dyDescent="0.25">
      <c r="A14" s="57">
        <f t="shared" si="5"/>
        <v>6</v>
      </c>
      <c r="B14" s="58" t="s">
        <v>166</v>
      </c>
      <c r="C14" s="62" t="s">
        <v>264</v>
      </c>
      <c r="D14" s="62" t="s">
        <v>165</v>
      </c>
      <c r="E14" s="22">
        <v>9.5</v>
      </c>
      <c r="F14" s="52">
        <f t="shared" si="0"/>
        <v>482</v>
      </c>
      <c r="G14" s="53">
        <v>2</v>
      </c>
      <c r="H14" s="53" t="s">
        <v>14</v>
      </c>
      <c r="I14" s="51">
        <v>24</v>
      </c>
      <c r="J14" s="52">
        <f t="shared" si="1"/>
        <v>310</v>
      </c>
      <c r="K14" s="51">
        <v>1</v>
      </c>
      <c r="L14" s="52">
        <f t="shared" si="2"/>
        <v>187</v>
      </c>
      <c r="M14" s="41">
        <f t="shared" si="3"/>
        <v>979</v>
      </c>
      <c r="N14" s="67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 thickBot="1" x14ac:dyDescent="0.25">
      <c r="A15" s="57">
        <f t="shared" si="5"/>
        <v>7</v>
      </c>
      <c r="B15" s="58" t="s">
        <v>118</v>
      </c>
      <c r="C15" s="62" t="s">
        <v>148</v>
      </c>
      <c r="D15" s="62" t="s">
        <v>165</v>
      </c>
      <c r="E15" s="22">
        <v>9.6</v>
      </c>
      <c r="F15" s="52">
        <f t="shared" si="0"/>
        <v>464</v>
      </c>
      <c r="G15" s="53">
        <v>2</v>
      </c>
      <c r="H15" s="53" t="s">
        <v>14</v>
      </c>
      <c r="I15" s="51">
        <v>23</v>
      </c>
      <c r="J15" s="52">
        <f t="shared" si="1"/>
        <v>320</v>
      </c>
      <c r="K15" s="51">
        <v>1</v>
      </c>
      <c r="L15" s="52">
        <f t="shared" si="2"/>
        <v>187</v>
      </c>
      <c r="M15" s="41">
        <f t="shared" si="3"/>
        <v>971</v>
      </c>
      <c r="N15" s="67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 thickBot="1" x14ac:dyDescent="0.25">
      <c r="A16" s="57">
        <f t="shared" si="5"/>
        <v>8</v>
      </c>
      <c r="B16" s="58" t="s">
        <v>101</v>
      </c>
      <c r="C16" s="62" t="s">
        <v>146</v>
      </c>
      <c r="D16" s="62" t="s">
        <v>165</v>
      </c>
      <c r="E16" s="51">
        <v>10.1</v>
      </c>
      <c r="F16" s="52">
        <f t="shared" si="0"/>
        <v>379</v>
      </c>
      <c r="G16" s="53">
        <v>2</v>
      </c>
      <c r="H16" s="53" t="s">
        <v>14</v>
      </c>
      <c r="I16" s="51">
        <v>14</v>
      </c>
      <c r="J16" s="52">
        <f t="shared" si="1"/>
        <v>416</v>
      </c>
      <c r="K16" s="51">
        <v>0.95</v>
      </c>
      <c r="L16" s="52">
        <f t="shared" si="2"/>
        <v>134</v>
      </c>
      <c r="M16" s="54">
        <f t="shared" si="3"/>
        <v>929</v>
      </c>
      <c r="N16" s="67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 thickBot="1" x14ac:dyDescent="0.25">
      <c r="A17" s="57">
        <f t="shared" si="5"/>
        <v>9</v>
      </c>
      <c r="B17" s="58" t="s">
        <v>127</v>
      </c>
      <c r="C17" s="62" t="s">
        <v>113</v>
      </c>
      <c r="D17" s="62" t="s">
        <v>165</v>
      </c>
      <c r="E17" s="22">
        <v>10.5</v>
      </c>
      <c r="F17" s="52">
        <f t="shared" si="0"/>
        <v>319</v>
      </c>
      <c r="G17" s="53">
        <v>2</v>
      </c>
      <c r="H17" s="53" t="s">
        <v>14</v>
      </c>
      <c r="I17" s="51">
        <v>25</v>
      </c>
      <c r="J17" s="52">
        <f t="shared" si="1"/>
        <v>300</v>
      </c>
      <c r="K17" s="51">
        <v>1.05</v>
      </c>
      <c r="L17" s="52">
        <f t="shared" si="2"/>
        <v>245</v>
      </c>
      <c r="M17" s="41">
        <f t="shared" si="3"/>
        <v>864</v>
      </c>
      <c r="N17" s="67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 thickBot="1" x14ac:dyDescent="0.25">
      <c r="A18" s="57">
        <f t="shared" si="5"/>
        <v>10</v>
      </c>
      <c r="B18" s="58" t="s">
        <v>131</v>
      </c>
      <c r="C18" s="62" t="s">
        <v>150</v>
      </c>
      <c r="D18" s="62" t="s">
        <v>165</v>
      </c>
      <c r="E18" s="22">
        <v>12</v>
      </c>
      <c r="F18" s="52">
        <f t="shared" si="0"/>
        <v>146</v>
      </c>
      <c r="G18" s="53">
        <v>3</v>
      </c>
      <c r="H18" s="53" t="s">
        <v>14</v>
      </c>
      <c r="I18" s="51">
        <v>9</v>
      </c>
      <c r="J18" s="52">
        <f t="shared" si="1"/>
        <v>28</v>
      </c>
      <c r="K18" s="51">
        <v>0.95</v>
      </c>
      <c r="L18" s="52">
        <f t="shared" si="2"/>
        <v>134</v>
      </c>
      <c r="M18" s="41">
        <f t="shared" si="3"/>
        <v>308</v>
      </c>
      <c r="N18" s="67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 thickBot="1" x14ac:dyDescent="0.25">
      <c r="A19" s="57">
        <f t="shared" si="5"/>
        <v>11</v>
      </c>
      <c r="B19" s="58" t="s">
        <v>144</v>
      </c>
      <c r="C19" s="62" t="s">
        <v>89</v>
      </c>
      <c r="D19" s="62" t="s">
        <v>165</v>
      </c>
      <c r="E19" s="51">
        <v>0</v>
      </c>
      <c r="F19" s="52">
        <f t="shared" si="0"/>
        <v>0</v>
      </c>
      <c r="G19" s="53">
        <v>0</v>
      </c>
      <c r="H19" s="53" t="s">
        <v>14</v>
      </c>
      <c r="I19" s="51">
        <v>0</v>
      </c>
      <c r="J19" s="52">
        <f t="shared" si="1"/>
        <v>0</v>
      </c>
      <c r="K19" s="51">
        <v>0</v>
      </c>
      <c r="L19" s="52">
        <f t="shared" si="2"/>
        <v>0</v>
      </c>
      <c r="M19" s="54">
        <f t="shared" si="3"/>
        <v>0</v>
      </c>
      <c r="N19" s="67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" customHeight="1" thickBot="1" x14ac:dyDescent="0.25">
      <c r="A20" s="57">
        <f t="shared" si="5"/>
        <v>12</v>
      </c>
      <c r="B20" s="58" t="s">
        <v>147</v>
      </c>
      <c r="C20" s="62" t="s">
        <v>34</v>
      </c>
      <c r="D20" s="62" t="s">
        <v>165</v>
      </c>
      <c r="E20" s="51">
        <v>0</v>
      </c>
      <c r="F20" s="52">
        <f t="shared" si="0"/>
        <v>0</v>
      </c>
      <c r="G20" s="53">
        <v>0</v>
      </c>
      <c r="H20" s="53" t="s">
        <v>14</v>
      </c>
      <c r="I20" s="51">
        <v>0</v>
      </c>
      <c r="J20" s="52">
        <f t="shared" si="1"/>
        <v>0</v>
      </c>
      <c r="K20" s="51">
        <v>0</v>
      </c>
      <c r="L20" s="52">
        <f t="shared" si="2"/>
        <v>0</v>
      </c>
      <c r="M20" s="54">
        <f t="shared" si="3"/>
        <v>0</v>
      </c>
      <c r="N20" s="67">
        <f t="shared" si="4"/>
        <v>11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" customHeight="1" thickBot="1" x14ac:dyDescent="0.25">
      <c r="A21" s="57">
        <f t="shared" si="5"/>
        <v>13</v>
      </c>
      <c r="B21" s="58" t="s">
        <v>220</v>
      </c>
      <c r="C21" s="62" t="s">
        <v>221</v>
      </c>
      <c r="D21" s="62" t="s">
        <v>172</v>
      </c>
      <c r="E21" s="22">
        <v>0</v>
      </c>
      <c r="F21" s="52">
        <f t="shared" si="0"/>
        <v>0</v>
      </c>
      <c r="G21" s="53">
        <v>0</v>
      </c>
      <c r="H21" s="53" t="s">
        <v>14</v>
      </c>
      <c r="I21" s="51">
        <v>0</v>
      </c>
      <c r="J21" s="52">
        <f t="shared" si="1"/>
        <v>0</v>
      </c>
      <c r="K21" s="51">
        <v>0</v>
      </c>
      <c r="L21" s="52">
        <f t="shared" si="2"/>
        <v>0</v>
      </c>
      <c r="M21" s="41">
        <f t="shared" si="3"/>
        <v>0</v>
      </c>
      <c r="N21" s="67">
        <f t="shared" si="4"/>
        <v>11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 x14ac:dyDescent="0.2">
      <c r="A22" s="23"/>
      <c r="B22" s="23"/>
      <c r="C22" s="24"/>
      <c r="D22" s="23"/>
      <c r="E22" s="25"/>
      <c r="F22" s="26"/>
      <c r="G22" s="26"/>
      <c r="H22" s="26"/>
      <c r="I22" s="26"/>
      <c r="J22" s="26"/>
      <c r="K22" s="26"/>
      <c r="L22" s="26"/>
      <c r="M22" s="27"/>
      <c r="N22" s="1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" customHeight="1" x14ac:dyDescent="0.2">
      <c r="A23" s="23"/>
      <c r="B23" s="23"/>
      <c r="C23" s="24"/>
      <c r="D23" s="23"/>
      <c r="E23" s="25"/>
      <c r="F23" s="26"/>
      <c r="G23" s="26"/>
      <c r="H23" s="26"/>
      <c r="I23" s="26"/>
      <c r="J23" s="26"/>
      <c r="K23" s="26"/>
      <c r="L23" s="26"/>
      <c r="M23" s="27"/>
      <c r="N23" s="1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" customHeight="1" x14ac:dyDescent="0.2">
      <c r="A24" s="23"/>
      <c r="B24" s="23"/>
      <c r="C24" s="24"/>
      <c r="D24" s="23"/>
      <c r="E24" s="25"/>
      <c r="F24" s="26"/>
      <c r="G24" s="26"/>
      <c r="H24" s="26"/>
      <c r="I24" s="26"/>
      <c r="J24" s="26"/>
      <c r="K24" s="26"/>
      <c r="L24" s="26"/>
      <c r="M24" s="27"/>
      <c r="N24" s="1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" customHeight="1" x14ac:dyDescent="0.2">
      <c r="A25" s="23"/>
      <c r="B25" s="23"/>
      <c r="C25" s="24"/>
      <c r="D25" s="23"/>
      <c r="E25" s="25"/>
      <c r="F25" s="26"/>
      <c r="G25" s="26"/>
      <c r="H25" s="26"/>
      <c r="I25" s="26"/>
      <c r="J25" s="26"/>
      <c r="K25" s="26"/>
      <c r="L25" s="26"/>
      <c r="M25" s="27"/>
      <c r="N25" s="1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" customHeight="1" x14ac:dyDescent="0.2">
      <c r="A26" s="23"/>
      <c r="B26" s="23"/>
      <c r="C26" s="24"/>
      <c r="D26" s="23"/>
      <c r="E26" s="25"/>
      <c r="F26" s="26"/>
      <c r="G26" s="26"/>
      <c r="H26" s="26"/>
      <c r="I26" s="26"/>
      <c r="J26" s="26"/>
      <c r="K26" s="26"/>
      <c r="L26" s="26"/>
      <c r="M26" s="27"/>
      <c r="N26" s="1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" customHeight="1" x14ac:dyDescent="0.2">
      <c r="A27" s="23"/>
      <c r="B27" s="23"/>
      <c r="C27" s="24"/>
      <c r="D27" s="23"/>
      <c r="E27" s="25"/>
      <c r="F27" s="26"/>
      <c r="G27" s="26"/>
      <c r="H27" s="26"/>
      <c r="I27" s="26"/>
      <c r="J27" s="26"/>
      <c r="K27" s="26"/>
      <c r="L27" s="26"/>
      <c r="M27" s="27"/>
      <c r="N27" s="1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" customHeight="1" x14ac:dyDescent="0.2">
      <c r="A28" s="23"/>
      <c r="B28" s="23"/>
      <c r="C28" s="24"/>
      <c r="D28" s="23"/>
      <c r="E28" s="25"/>
      <c r="F28" s="26"/>
      <c r="G28" s="26"/>
      <c r="H28" s="26"/>
      <c r="I28" s="26"/>
      <c r="J28" s="26"/>
      <c r="K28" s="26"/>
      <c r="L28" s="26"/>
      <c r="M28" s="27"/>
      <c r="N28" s="1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5" customHeight="1" x14ac:dyDescent="0.2">
      <c r="A29" s="23"/>
      <c r="B29" s="23"/>
      <c r="C29" s="24"/>
      <c r="D29" s="23"/>
      <c r="E29" s="25"/>
      <c r="F29" s="26"/>
      <c r="G29" s="26"/>
      <c r="H29" s="26"/>
      <c r="I29" s="26"/>
      <c r="J29" s="26"/>
      <c r="K29" s="26"/>
      <c r="L29" s="26"/>
      <c r="M29" s="27"/>
      <c r="N29" s="1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x14ac:dyDescent="0.2">
      <c r="A30" s="23"/>
      <c r="B30" s="23"/>
      <c r="C30" s="24"/>
      <c r="D30" s="23"/>
      <c r="E30" s="25"/>
      <c r="F30" s="26"/>
      <c r="G30" s="26"/>
      <c r="H30" s="26"/>
      <c r="I30" s="26"/>
      <c r="J30" s="26"/>
      <c r="K30" s="26"/>
      <c r="L30" s="26"/>
      <c r="M30" s="27"/>
      <c r="N30" s="1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x14ac:dyDescent="0.2">
      <c r="M31" s="4"/>
    </row>
    <row r="33" spans="1:14" ht="19.5" x14ac:dyDescent="0.25">
      <c r="A33" s="1" t="s">
        <v>229</v>
      </c>
      <c r="B33" s="1"/>
      <c r="C33" s="2"/>
    </row>
    <row r="34" spans="1:14" x14ac:dyDescent="0.2">
      <c r="A34" s="8" t="s">
        <v>12</v>
      </c>
      <c r="B34" s="8"/>
      <c r="C34" s="9"/>
      <c r="D34" s="10"/>
    </row>
    <row r="35" spans="1:14" x14ac:dyDescent="0.2">
      <c r="A35" s="11"/>
      <c r="B35" s="11"/>
      <c r="D35" s="10"/>
    </row>
    <row r="36" spans="1:14" x14ac:dyDescent="0.2">
      <c r="A36" s="11"/>
      <c r="B36" s="11"/>
      <c r="C36" s="10"/>
      <c r="D36" s="10"/>
      <c r="I36" s="5"/>
      <c r="J36" s="5"/>
      <c r="K36" s="5"/>
      <c r="L36" s="5"/>
    </row>
    <row r="37" spans="1:14" ht="18" x14ac:dyDescent="0.25">
      <c r="A37" s="12" t="s">
        <v>0</v>
      </c>
      <c r="B37" s="12"/>
      <c r="C37" s="13"/>
      <c r="D37" s="14"/>
      <c r="E37" s="12" t="s">
        <v>8</v>
      </c>
      <c r="F37" s="14"/>
      <c r="G37" s="14" t="s">
        <v>19</v>
      </c>
      <c r="H37" s="14"/>
      <c r="I37" s="15"/>
      <c r="J37" s="15"/>
      <c r="K37" s="15"/>
      <c r="L37" s="12" t="s">
        <v>11</v>
      </c>
      <c r="M37" s="16"/>
      <c r="N37" s="16"/>
    </row>
    <row r="38" spans="1:14" x14ac:dyDescent="0.2">
      <c r="A38" s="17"/>
      <c r="B38" s="17"/>
      <c r="C38" s="18"/>
      <c r="D38" s="10"/>
      <c r="I38" s="5"/>
      <c r="J38" s="5"/>
      <c r="K38" s="5"/>
      <c r="L38" s="5"/>
    </row>
    <row r="39" spans="1:14" ht="13.5" thickBot="1" x14ac:dyDescent="0.25">
      <c r="A39" s="19"/>
      <c r="B39" s="19"/>
      <c r="C39" s="3"/>
    </row>
    <row r="40" spans="1:14" ht="13.5" customHeight="1" thickTop="1" x14ac:dyDescent="0.2">
      <c r="A40" s="32" t="s">
        <v>2</v>
      </c>
      <c r="B40" s="34" t="s">
        <v>22</v>
      </c>
      <c r="C40" s="33" t="s">
        <v>23</v>
      </c>
      <c r="D40" s="33" t="s">
        <v>10</v>
      </c>
      <c r="E40" s="31" t="s">
        <v>9</v>
      </c>
      <c r="F40" s="28" t="s">
        <v>3</v>
      </c>
      <c r="G40" s="85" t="s">
        <v>13</v>
      </c>
      <c r="H40" s="86"/>
      <c r="I40" s="87"/>
      <c r="J40" s="28" t="s">
        <v>3</v>
      </c>
      <c r="K40" s="31" t="s">
        <v>18</v>
      </c>
      <c r="L40" s="28" t="s">
        <v>3</v>
      </c>
      <c r="M40" s="29" t="s">
        <v>6</v>
      </c>
      <c r="N40" s="30" t="s">
        <v>7</v>
      </c>
    </row>
    <row r="41" spans="1:14" ht="15" customHeight="1" thickBot="1" x14ac:dyDescent="0.25">
      <c r="A41" s="39">
        <f t="shared" ref="A41:A60" si="6">ROW(A1)</f>
        <v>1</v>
      </c>
      <c r="B41" s="61" t="s">
        <v>101</v>
      </c>
      <c r="C41" s="78" t="s">
        <v>60</v>
      </c>
      <c r="D41" s="78" t="s">
        <v>165</v>
      </c>
      <c r="E41" s="44">
        <v>9</v>
      </c>
      <c r="F41" s="45">
        <f t="shared" ref="F41:F60" si="7">IF(E41&lt;&gt;0,INT(4.48676*(16.1-E41)^2.5),0)</f>
        <v>602</v>
      </c>
      <c r="G41" s="46">
        <v>2</v>
      </c>
      <c r="H41" s="46" t="s">
        <v>14</v>
      </c>
      <c r="I41" s="44">
        <v>16</v>
      </c>
      <c r="J41" s="45">
        <f t="shared" ref="J41:J60" si="8">IF(G41+I41&lt;&gt;0,INT(0.049752*(210.43-((G41*60)+I41))^2.1),0)</f>
        <v>424</v>
      </c>
      <c r="K41" s="44">
        <v>1.05</v>
      </c>
      <c r="L41" s="45">
        <f t="shared" ref="L41:L60" si="9">IF(K41&lt;&gt;0,INT(1.84523*((K41*100)-75)^1.49),0)</f>
        <v>293</v>
      </c>
      <c r="M41" s="47">
        <f t="shared" ref="M41:M60" si="10">SUM(F41++J41+L41)</f>
        <v>1319</v>
      </c>
      <c r="N41" s="48">
        <f t="shared" ref="N41:N60" si="11">RANK(M41,$M$41:$M$60,0)</f>
        <v>1</v>
      </c>
    </row>
    <row r="42" spans="1:14" ht="15" customHeight="1" thickBot="1" x14ac:dyDescent="0.25">
      <c r="A42" s="39">
        <f t="shared" si="6"/>
        <v>2</v>
      </c>
      <c r="B42" s="61" t="s">
        <v>85</v>
      </c>
      <c r="C42" s="78" t="s">
        <v>154</v>
      </c>
      <c r="D42" s="78" t="s">
        <v>165</v>
      </c>
      <c r="E42" s="44">
        <v>9.5</v>
      </c>
      <c r="F42" s="45">
        <f t="shared" si="7"/>
        <v>502</v>
      </c>
      <c r="G42" s="46">
        <v>2</v>
      </c>
      <c r="H42" s="46" t="s">
        <v>14</v>
      </c>
      <c r="I42" s="44">
        <v>24</v>
      </c>
      <c r="J42" s="45">
        <f t="shared" si="8"/>
        <v>334</v>
      </c>
      <c r="K42" s="44">
        <v>1.1499999999999999</v>
      </c>
      <c r="L42" s="45">
        <f t="shared" si="9"/>
        <v>449</v>
      </c>
      <c r="M42" s="47">
        <f t="shared" si="10"/>
        <v>1285</v>
      </c>
      <c r="N42" s="48">
        <f t="shared" si="11"/>
        <v>2</v>
      </c>
    </row>
    <row r="43" spans="1:14" ht="15" customHeight="1" thickBot="1" x14ac:dyDescent="0.25">
      <c r="A43" s="39">
        <f t="shared" si="6"/>
        <v>3</v>
      </c>
      <c r="B43" s="61" t="s">
        <v>155</v>
      </c>
      <c r="C43" s="78" t="s">
        <v>57</v>
      </c>
      <c r="D43" s="78" t="s">
        <v>165</v>
      </c>
      <c r="E43" s="44">
        <v>9.6999999999999993</v>
      </c>
      <c r="F43" s="45">
        <f t="shared" si="7"/>
        <v>464</v>
      </c>
      <c r="G43" s="46">
        <v>2</v>
      </c>
      <c r="H43" s="46" t="s">
        <v>14</v>
      </c>
      <c r="I43" s="44">
        <v>27</v>
      </c>
      <c r="J43" s="45">
        <f t="shared" si="8"/>
        <v>303</v>
      </c>
      <c r="K43" s="44">
        <v>1.1499999999999999</v>
      </c>
      <c r="L43" s="45">
        <f t="shared" si="9"/>
        <v>449</v>
      </c>
      <c r="M43" s="47">
        <f t="shared" si="10"/>
        <v>1216</v>
      </c>
      <c r="N43" s="48">
        <f t="shared" si="11"/>
        <v>3</v>
      </c>
    </row>
    <row r="44" spans="1:14" ht="15" customHeight="1" thickBot="1" x14ac:dyDescent="0.25">
      <c r="A44" s="39">
        <f t="shared" si="6"/>
        <v>4</v>
      </c>
      <c r="B44" s="58" t="s">
        <v>159</v>
      </c>
      <c r="C44" s="62" t="s">
        <v>160</v>
      </c>
      <c r="D44" s="62" t="s">
        <v>172</v>
      </c>
      <c r="E44" s="22">
        <v>9.6999999999999993</v>
      </c>
      <c r="F44" s="52">
        <f t="shared" si="7"/>
        <v>464</v>
      </c>
      <c r="G44" s="53">
        <v>2</v>
      </c>
      <c r="H44" s="53" t="s">
        <v>14</v>
      </c>
      <c r="I44" s="51">
        <v>28</v>
      </c>
      <c r="J44" s="52">
        <f t="shared" si="8"/>
        <v>293</v>
      </c>
      <c r="K44" s="51">
        <v>1.1499999999999999</v>
      </c>
      <c r="L44" s="52">
        <f t="shared" si="9"/>
        <v>449</v>
      </c>
      <c r="M44" s="41">
        <f t="shared" si="10"/>
        <v>1206</v>
      </c>
      <c r="N44" s="67">
        <f t="shared" si="11"/>
        <v>4</v>
      </c>
    </row>
    <row r="45" spans="1:14" ht="15" customHeight="1" thickBot="1" x14ac:dyDescent="0.25">
      <c r="A45" s="39">
        <f t="shared" si="6"/>
        <v>5</v>
      </c>
      <c r="B45" s="58" t="s">
        <v>29</v>
      </c>
      <c r="C45" s="62" t="s">
        <v>157</v>
      </c>
      <c r="D45" s="62" t="s">
        <v>165</v>
      </c>
      <c r="E45" s="22">
        <v>10</v>
      </c>
      <c r="F45" s="52">
        <f t="shared" si="7"/>
        <v>412</v>
      </c>
      <c r="G45" s="53">
        <v>2</v>
      </c>
      <c r="H45" s="53" t="s">
        <v>14</v>
      </c>
      <c r="I45" s="51">
        <v>23</v>
      </c>
      <c r="J45" s="52">
        <f t="shared" si="8"/>
        <v>344</v>
      </c>
      <c r="K45" s="51">
        <v>1.1499999999999999</v>
      </c>
      <c r="L45" s="52">
        <f t="shared" si="9"/>
        <v>449</v>
      </c>
      <c r="M45" s="41">
        <f t="shared" si="10"/>
        <v>1205</v>
      </c>
      <c r="N45" s="67">
        <f t="shared" si="11"/>
        <v>5</v>
      </c>
    </row>
    <row r="46" spans="1:14" ht="15" customHeight="1" thickBot="1" x14ac:dyDescent="0.25">
      <c r="A46" s="39">
        <f t="shared" si="6"/>
        <v>6</v>
      </c>
      <c r="B46" s="58" t="s">
        <v>43</v>
      </c>
      <c r="C46" s="62" t="s">
        <v>222</v>
      </c>
      <c r="D46" s="62" t="s">
        <v>172</v>
      </c>
      <c r="E46" s="22">
        <v>9</v>
      </c>
      <c r="F46" s="52">
        <f t="shared" si="7"/>
        <v>602</v>
      </c>
      <c r="G46" s="53">
        <v>2</v>
      </c>
      <c r="H46" s="53" t="s">
        <v>14</v>
      </c>
      <c r="I46" s="51">
        <v>37</v>
      </c>
      <c r="J46" s="52">
        <f t="shared" si="8"/>
        <v>211</v>
      </c>
      <c r="K46" s="51">
        <v>1.1000000000000001</v>
      </c>
      <c r="L46" s="52">
        <f t="shared" si="9"/>
        <v>368</v>
      </c>
      <c r="M46" s="41">
        <f t="shared" si="10"/>
        <v>1181</v>
      </c>
      <c r="N46" s="67">
        <f t="shared" si="11"/>
        <v>6</v>
      </c>
    </row>
    <row r="47" spans="1:14" ht="15" customHeight="1" thickBot="1" x14ac:dyDescent="0.25">
      <c r="A47" s="39">
        <f t="shared" si="6"/>
        <v>7</v>
      </c>
      <c r="B47" s="58" t="s">
        <v>24</v>
      </c>
      <c r="C47" s="62" t="s">
        <v>58</v>
      </c>
      <c r="D47" s="62" t="s">
        <v>172</v>
      </c>
      <c r="E47" s="22">
        <v>9.4</v>
      </c>
      <c r="F47" s="52">
        <f t="shared" si="7"/>
        <v>521</v>
      </c>
      <c r="G47" s="53">
        <v>2</v>
      </c>
      <c r="H47" s="53" t="s">
        <v>14</v>
      </c>
      <c r="I47" s="51">
        <v>21</v>
      </c>
      <c r="J47" s="52">
        <f t="shared" si="8"/>
        <v>366</v>
      </c>
      <c r="K47" s="51">
        <v>1.05</v>
      </c>
      <c r="L47" s="52">
        <f t="shared" si="9"/>
        <v>293</v>
      </c>
      <c r="M47" s="41">
        <f t="shared" si="10"/>
        <v>1180</v>
      </c>
      <c r="N47" s="67">
        <f t="shared" si="11"/>
        <v>7</v>
      </c>
    </row>
    <row r="48" spans="1:14" ht="15" customHeight="1" thickBot="1" x14ac:dyDescent="0.25">
      <c r="A48" s="39">
        <f t="shared" si="6"/>
        <v>8</v>
      </c>
      <c r="B48" s="58" t="s">
        <v>25</v>
      </c>
      <c r="C48" s="62" t="s">
        <v>63</v>
      </c>
      <c r="D48" s="62" t="s">
        <v>172</v>
      </c>
      <c r="E48" s="22">
        <v>10.199999999999999</v>
      </c>
      <c r="F48" s="52">
        <f t="shared" si="7"/>
        <v>379</v>
      </c>
      <c r="G48" s="53">
        <v>2</v>
      </c>
      <c r="H48" s="53" t="s">
        <v>14</v>
      </c>
      <c r="I48" s="51">
        <v>29</v>
      </c>
      <c r="J48" s="52">
        <f t="shared" si="8"/>
        <v>283</v>
      </c>
      <c r="K48" s="51">
        <v>1.1000000000000001</v>
      </c>
      <c r="L48" s="52">
        <f t="shared" si="9"/>
        <v>368</v>
      </c>
      <c r="M48" s="41">
        <f t="shared" si="10"/>
        <v>1030</v>
      </c>
      <c r="N48" s="67">
        <f t="shared" si="11"/>
        <v>8</v>
      </c>
    </row>
    <row r="49" spans="1:14" ht="15" customHeight="1" thickBot="1" x14ac:dyDescent="0.25">
      <c r="A49" s="39">
        <f t="shared" si="6"/>
        <v>9</v>
      </c>
      <c r="B49" s="58" t="s">
        <v>31</v>
      </c>
      <c r="C49" s="62" t="s">
        <v>99</v>
      </c>
      <c r="D49" s="62" t="s">
        <v>165</v>
      </c>
      <c r="E49" s="22">
        <v>9.6999999999999993</v>
      </c>
      <c r="F49" s="52">
        <f t="shared" si="7"/>
        <v>464</v>
      </c>
      <c r="G49" s="53">
        <v>2</v>
      </c>
      <c r="H49" s="53" t="s">
        <v>14</v>
      </c>
      <c r="I49" s="51">
        <v>33</v>
      </c>
      <c r="J49" s="52">
        <f t="shared" si="8"/>
        <v>246</v>
      </c>
      <c r="K49" s="51">
        <v>1</v>
      </c>
      <c r="L49" s="52">
        <f t="shared" si="9"/>
        <v>223</v>
      </c>
      <c r="M49" s="41">
        <f t="shared" si="10"/>
        <v>933</v>
      </c>
      <c r="N49" s="67">
        <f t="shared" si="11"/>
        <v>9</v>
      </c>
    </row>
    <row r="50" spans="1:14" ht="15" customHeight="1" thickBot="1" x14ac:dyDescent="0.25">
      <c r="A50" s="39">
        <f t="shared" si="6"/>
        <v>10</v>
      </c>
      <c r="B50" s="58" t="s">
        <v>32</v>
      </c>
      <c r="C50" s="62" t="s">
        <v>136</v>
      </c>
      <c r="D50" s="62" t="s">
        <v>172</v>
      </c>
      <c r="E50" s="22">
        <v>10</v>
      </c>
      <c r="F50" s="52">
        <f t="shared" si="7"/>
        <v>412</v>
      </c>
      <c r="G50" s="53">
        <v>2</v>
      </c>
      <c r="H50" s="40" t="s">
        <v>14</v>
      </c>
      <c r="I50" s="22">
        <v>32</v>
      </c>
      <c r="J50" s="52">
        <f t="shared" si="8"/>
        <v>255</v>
      </c>
      <c r="K50" s="22">
        <v>0.95</v>
      </c>
      <c r="L50" s="52">
        <f t="shared" si="9"/>
        <v>160</v>
      </c>
      <c r="M50" s="41">
        <f t="shared" si="10"/>
        <v>827</v>
      </c>
      <c r="N50" s="67">
        <f t="shared" si="11"/>
        <v>10</v>
      </c>
    </row>
    <row r="51" spans="1:14" ht="15" customHeight="1" thickBot="1" x14ac:dyDescent="0.25">
      <c r="A51" s="39">
        <f t="shared" si="6"/>
        <v>11</v>
      </c>
      <c r="B51" s="58" t="s">
        <v>158</v>
      </c>
      <c r="C51" s="62" t="s">
        <v>56</v>
      </c>
      <c r="D51" s="62" t="s">
        <v>165</v>
      </c>
      <c r="E51" s="22">
        <v>10</v>
      </c>
      <c r="F51" s="52">
        <f t="shared" si="7"/>
        <v>412</v>
      </c>
      <c r="G51" s="53">
        <v>2</v>
      </c>
      <c r="H51" s="53" t="s">
        <v>14</v>
      </c>
      <c r="I51" s="51">
        <v>46</v>
      </c>
      <c r="J51" s="52">
        <f t="shared" si="8"/>
        <v>143</v>
      </c>
      <c r="K51" s="51">
        <v>1</v>
      </c>
      <c r="L51" s="52">
        <f t="shared" si="9"/>
        <v>223</v>
      </c>
      <c r="M51" s="41">
        <f t="shared" si="10"/>
        <v>778</v>
      </c>
      <c r="N51" s="67">
        <f t="shared" si="11"/>
        <v>11</v>
      </c>
    </row>
    <row r="52" spans="1:14" ht="15" customHeight="1" thickBot="1" x14ac:dyDescent="0.25">
      <c r="A52" s="39">
        <f t="shared" si="6"/>
        <v>12</v>
      </c>
      <c r="B52" s="58" t="s">
        <v>74</v>
      </c>
      <c r="C52" s="62" t="s">
        <v>156</v>
      </c>
      <c r="D52" s="62" t="s">
        <v>165</v>
      </c>
      <c r="E52" s="22">
        <v>9.6999999999999993</v>
      </c>
      <c r="F52" s="52">
        <f t="shared" si="7"/>
        <v>464</v>
      </c>
      <c r="G52" s="53">
        <v>3</v>
      </c>
      <c r="H52" s="53" t="s">
        <v>14</v>
      </c>
      <c r="I52" s="51">
        <v>14</v>
      </c>
      <c r="J52" s="52">
        <f t="shared" si="8"/>
        <v>17</v>
      </c>
      <c r="K52" s="51">
        <v>1.05</v>
      </c>
      <c r="L52" s="52">
        <f t="shared" si="9"/>
        <v>293</v>
      </c>
      <c r="M52" s="41">
        <f t="shared" si="10"/>
        <v>774</v>
      </c>
      <c r="N52" s="67">
        <f t="shared" si="11"/>
        <v>12</v>
      </c>
    </row>
    <row r="53" spans="1:14" ht="15" customHeight="1" thickBot="1" x14ac:dyDescent="0.25">
      <c r="A53" s="39">
        <f t="shared" si="6"/>
        <v>13</v>
      </c>
      <c r="B53" s="58" t="s">
        <v>127</v>
      </c>
      <c r="C53" s="62" t="s">
        <v>138</v>
      </c>
      <c r="D53" s="62" t="s">
        <v>165</v>
      </c>
      <c r="E53" s="51">
        <v>10.6</v>
      </c>
      <c r="F53" s="52">
        <f t="shared" si="7"/>
        <v>318</v>
      </c>
      <c r="G53" s="53">
        <v>2</v>
      </c>
      <c r="H53" s="53" t="s">
        <v>14</v>
      </c>
      <c r="I53" s="51">
        <v>35</v>
      </c>
      <c r="J53" s="52">
        <f t="shared" si="8"/>
        <v>228</v>
      </c>
      <c r="K53" s="51">
        <v>1</v>
      </c>
      <c r="L53" s="52">
        <f t="shared" si="9"/>
        <v>223</v>
      </c>
      <c r="M53" s="54">
        <f t="shared" si="10"/>
        <v>769</v>
      </c>
      <c r="N53" s="67">
        <f t="shared" si="11"/>
        <v>13</v>
      </c>
    </row>
    <row r="54" spans="1:14" ht="15" customHeight="1" thickBot="1" x14ac:dyDescent="0.25">
      <c r="A54" s="39">
        <f t="shared" si="6"/>
        <v>14</v>
      </c>
      <c r="B54" s="58" t="s">
        <v>51</v>
      </c>
      <c r="C54" s="62" t="s">
        <v>163</v>
      </c>
      <c r="D54" s="62" t="s">
        <v>172</v>
      </c>
      <c r="E54" s="22">
        <v>11</v>
      </c>
      <c r="F54" s="52">
        <f t="shared" si="7"/>
        <v>263</v>
      </c>
      <c r="G54" s="53">
        <v>2</v>
      </c>
      <c r="H54" s="40" t="s">
        <v>14</v>
      </c>
      <c r="I54" s="51">
        <v>41</v>
      </c>
      <c r="J54" s="52">
        <f t="shared" si="8"/>
        <v>179</v>
      </c>
      <c r="K54" s="51">
        <v>1</v>
      </c>
      <c r="L54" s="52">
        <f t="shared" si="9"/>
        <v>223</v>
      </c>
      <c r="M54" s="41">
        <f t="shared" si="10"/>
        <v>665</v>
      </c>
      <c r="N54" s="67">
        <f t="shared" si="11"/>
        <v>14</v>
      </c>
    </row>
    <row r="55" spans="1:14" ht="15" customHeight="1" thickBot="1" x14ac:dyDescent="0.25">
      <c r="A55" s="39">
        <f t="shared" si="6"/>
        <v>15</v>
      </c>
      <c r="B55" s="58" t="s">
        <v>139</v>
      </c>
      <c r="C55" s="62" t="s">
        <v>223</v>
      </c>
      <c r="D55" s="62" t="s">
        <v>172</v>
      </c>
      <c r="E55" s="22">
        <v>10.7</v>
      </c>
      <c r="F55" s="52">
        <f t="shared" si="7"/>
        <v>304</v>
      </c>
      <c r="G55" s="53">
        <v>3</v>
      </c>
      <c r="H55" s="53" t="s">
        <v>14</v>
      </c>
      <c r="I55" s="51">
        <v>14</v>
      </c>
      <c r="J55" s="52">
        <f t="shared" si="8"/>
        <v>17</v>
      </c>
      <c r="K55" s="51">
        <v>1.05</v>
      </c>
      <c r="L55" s="52">
        <f t="shared" si="9"/>
        <v>293</v>
      </c>
      <c r="M55" s="41">
        <f t="shared" si="10"/>
        <v>614</v>
      </c>
      <c r="N55" s="67">
        <f t="shared" si="11"/>
        <v>15</v>
      </c>
    </row>
    <row r="56" spans="1:14" ht="15" customHeight="1" thickBot="1" x14ac:dyDescent="0.25">
      <c r="A56" s="39">
        <f t="shared" si="6"/>
        <v>16</v>
      </c>
      <c r="B56" s="58" t="s">
        <v>50</v>
      </c>
      <c r="C56" s="62" t="s">
        <v>133</v>
      </c>
      <c r="D56" s="62" t="s">
        <v>172</v>
      </c>
      <c r="E56" s="22">
        <v>10.199999999999999</v>
      </c>
      <c r="F56" s="52">
        <f t="shared" si="7"/>
        <v>379</v>
      </c>
      <c r="G56" s="53">
        <v>3</v>
      </c>
      <c r="H56" s="40" t="s">
        <v>14</v>
      </c>
      <c r="I56" s="51">
        <v>14</v>
      </c>
      <c r="J56" s="52">
        <f t="shared" si="8"/>
        <v>17</v>
      </c>
      <c r="K56" s="51">
        <v>0.9</v>
      </c>
      <c r="L56" s="52">
        <f t="shared" si="9"/>
        <v>104</v>
      </c>
      <c r="M56" s="41">
        <f t="shared" si="10"/>
        <v>500</v>
      </c>
      <c r="N56" s="67">
        <f t="shared" si="11"/>
        <v>16</v>
      </c>
    </row>
    <row r="57" spans="1:14" ht="15" customHeight="1" thickBot="1" x14ac:dyDescent="0.25">
      <c r="A57" s="39">
        <f t="shared" si="6"/>
        <v>17</v>
      </c>
      <c r="B57" s="58" t="s">
        <v>92</v>
      </c>
      <c r="C57" s="62" t="s">
        <v>54</v>
      </c>
      <c r="D57" s="62" t="s">
        <v>165</v>
      </c>
      <c r="E57" s="22">
        <v>11.2</v>
      </c>
      <c r="F57" s="52">
        <f t="shared" si="7"/>
        <v>238</v>
      </c>
      <c r="G57" s="53">
        <v>3</v>
      </c>
      <c r="H57" s="53" t="s">
        <v>14</v>
      </c>
      <c r="I57" s="51">
        <v>12</v>
      </c>
      <c r="J57" s="52">
        <f t="shared" si="8"/>
        <v>22</v>
      </c>
      <c r="K57" s="51">
        <v>1</v>
      </c>
      <c r="L57" s="52">
        <f t="shared" si="9"/>
        <v>223</v>
      </c>
      <c r="M57" s="41">
        <f t="shared" si="10"/>
        <v>483</v>
      </c>
      <c r="N57" s="67">
        <f t="shared" si="11"/>
        <v>17</v>
      </c>
    </row>
    <row r="58" spans="1:14" ht="15" customHeight="1" thickBot="1" x14ac:dyDescent="0.25">
      <c r="A58" s="39">
        <f t="shared" si="6"/>
        <v>18</v>
      </c>
      <c r="B58" s="58" t="s">
        <v>65</v>
      </c>
      <c r="C58" s="62" t="s">
        <v>102</v>
      </c>
      <c r="D58" s="62" t="s">
        <v>172</v>
      </c>
      <c r="E58" s="22">
        <v>0</v>
      </c>
      <c r="F58" s="52">
        <f t="shared" si="7"/>
        <v>0</v>
      </c>
      <c r="G58" s="53">
        <v>0</v>
      </c>
      <c r="H58" s="74" t="s">
        <v>14</v>
      </c>
      <c r="I58" s="51">
        <v>0</v>
      </c>
      <c r="J58" s="52">
        <f t="shared" si="8"/>
        <v>0</v>
      </c>
      <c r="K58" s="51">
        <v>0</v>
      </c>
      <c r="L58" s="52">
        <f t="shared" si="9"/>
        <v>0</v>
      </c>
      <c r="M58" s="41">
        <f t="shared" si="10"/>
        <v>0</v>
      </c>
      <c r="N58" s="67">
        <f t="shared" si="11"/>
        <v>18</v>
      </c>
    </row>
    <row r="59" spans="1:14" ht="15.75" thickBot="1" x14ac:dyDescent="0.25">
      <c r="A59" s="39">
        <f t="shared" si="6"/>
        <v>19</v>
      </c>
      <c r="B59" s="58" t="s">
        <v>48</v>
      </c>
      <c r="C59" s="62" t="s">
        <v>161</v>
      </c>
      <c r="D59" s="62" t="s">
        <v>172</v>
      </c>
      <c r="E59" s="22">
        <v>0</v>
      </c>
      <c r="F59" s="52">
        <f t="shared" si="7"/>
        <v>0</v>
      </c>
      <c r="G59" s="53">
        <v>0</v>
      </c>
      <c r="H59" s="74" t="s">
        <v>14</v>
      </c>
      <c r="I59" s="51">
        <v>0</v>
      </c>
      <c r="J59" s="52">
        <f t="shared" si="8"/>
        <v>0</v>
      </c>
      <c r="K59" s="51">
        <v>0</v>
      </c>
      <c r="L59" s="52">
        <f t="shared" si="9"/>
        <v>0</v>
      </c>
      <c r="M59" s="41">
        <f t="shared" si="10"/>
        <v>0</v>
      </c>
      <c r="N59" s="67">
        <f t="shared" si="11"/>
        <v>18</v>
      </c>
    </row>
    <row r="60" spans="1:14" ht="15.75" thickBot="1" x14ac:dyDescent="0.25">
      <c r="A60" s="39">
        <f t="shared" si="6"/>
        <v>20</v>
      </c>
      <c r="B60" s="58" t="s">
        <v>49</v>
      </c>
      <c r="C60" s="62" t="s">
        <v>162</v>
      </c>
      <c r="D60" s="62" t="s">
        <v>172</v>
      </c>
      <c r="E60" s="66">
        <v>0</v>
      </c>
      <c r="F60" s="52">
        <f t="shared" si="7"/>
        <v>0</v>
      </c>
      <c r="G60" s="53">
        <v>0</v>
      </c>
      <c r="H60" s="74" t="s">
        <v>14</v>
      </c>
      <c r="I60" s="75">
        <v>0</v>
      </c>
      <c r="J60" s="52">
        <f t="shared" si="8"/>
        <v>0</v>
      </c>
      <c r="K60" s="75">
        <v>0</v>
      </c>
      <c r="L60" s="52">
        <f t="shared" si="9"/>
        <v>0</v>
      </c>
      <c r="M60" s="41">
        <f t="shared" si="10"/>
        <v>0</v>
      </c>
      <c r="N60" s="67">
        <f t="shared" si="11"/>
        <v>18</v>
      </c>
    </row>
  </sheetData>
  <sortState ref="B41:N60">
    <sortCondition descending="1" ref="M41:M60"/>
  </sortState>
  <mergeCells count="2">
    <mergeCell ref="G8:I8"/>
    <mergeCell ref="G40:I40"/>
  </mergeCells>
  <phoneticPr fontId="9" type="noConversion"/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topLeftCell="A46" workbookViewId="0">
      <selection activeCell="R58" sqref="R58"/>
    </sheetView>
  </sheetViews>
  <sheetFormatPr defaultRowHeight="12.75" x14ac:dyDescent="0.2"/>
  <cols>
    <col min="1" max="1" width="4.5703125" style="7" customWidth="1"/>
    <col min="2" max="2" width="20.28515625" style="7" bestFit="1" customWidth="1"/>
    <col min="3" max="3" width="9.42578125" style="7" bestFit="1" customWidth="1"/>
    <col min="4" max="4" width="5.85546875" style="3" bestFit="1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x14ac:dyDescent="0.25">
      <c r="A1" s="1" t="s">
        <v>229</v>
      </c>
      <c r="B1" s="1"/>
      <c r="C1" s="2"/>
    </row>
    <row r="2" spans="1:25" x14ac:dyDescent="0.2">
      <c r="A2" s="8" t="s">
        <v>12</v>
      </c>
      <c r="B2" s="8"/>
      <c r="C2" s="9"/>
      <c r="D2" s="10"/>
    </row>
    <row r="3" spans="1:25" x14ac:dyDescent="0.2">
      <c r="A3" s="11"/>
      <c r="B3" s="11"/>
      <c r="D3" s="10"/>
    </row>
    <row r="4" spans="1:25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8" x14ac:dyDescent="0.25">
      <c r="A5" s="12" t="s">
        <v>0</v>
      </c>
      <c r="B5" s="12"/>
      <c r="C5" s="13"/>
      <c r="E5" s="12" t="s">
        <v>8</v>
      </c>
      <c r="G5" s="14" t="s">
        <v>21</v>
      </c>
      <c r="I5" s="15"/>
      <c r="J5" s="15"/>
      <c r="K5" s="15"/>
      <c r="L5" s="12" t="s">
        <v>1</v>
      </c>
      <c r="M5" s="16"/>
      <c r="N5" s="16"/>
    </row>
    <row r="6" spans="1:25" x14ac:dyDescent="0.2">
      <c r="A6" s="17"/>
      <c r="B6" s="17"/>
      <c r="C6" s="18"/>
      <c r="D6" s="10"/>
      <c r="I6" s="5"/>
      <c r="J6" s="5"/>
      <c r="K6" s="5"/>
      <c r="L6" s="5"/>
    </row>
    <row r="7" spans="1:25" ht="13.5" thickBot="1" x14ac:dyDescent="0.25">
      <c r="A7" s="19"/>
      <c r="B7" s="19"/>
      <c r="C7" s="3"/>
    </row>
    <row r="8" spans="1:25" s="20" customFormat="1" ht="14.25" customHeight="1" thickTop="1" x14ac:dyDescent="0.15">
      <c r="A8" s="32" t="s">
        <v>2</v>
      </c>
      <c r="B8" s="34" t="s">
        <v>22</v>
      </c>
      <c r="C8" s="33" t="s">
        <v>23</v>
      </c>
      <c r="D8" s="33" t="s">
        <v>10</v>
      </c>
      <c r="E8" s="31" t="s">
        <v>9</v>
      </c>
      <c r="F8" s="28" t="s">
        <v>3</v>
      </c>
      <c r="G8" s="85" t="s">
        <v>13</v>
      </c>
      <c r="H8" s="86"/>
      <c r="I8" s="87"/>
      <c r="J8" s="28" t="s">
        <v>3</v>
      </c>
      <c r="K8" s="31" t="s">
        <v>20</v>
      </c>
      <c r="L8" s="28" t="s">
        <v>3</v>
      </c>
      <c r="M8" s="29" t="s">
        <v>6</v>
      </c>
      <c r="N8" s="30" t="s">
        <v>7</v>
      </c>
    </row>
    <row r="9" spans="1:25" ht="15" customHeight="1" thickBot="1" x14ac:dyDescent="0.25">
      <c r="A9" s="39">
        <f>ROW(A1)</f>
        <v>1</v>
      </c>
      <c r="B9" s="61" t="s">
        <v>174</v>
      </c>
      <c r="C9" s="78" t="s">
        <v>175</v>
      </c>
      <c r="D9" s="78" t="s">
        <v>40</v>
      </c>
      <c r="E9" s="44">
        <v>8</v>
      </c>
      <c r="F9" s="45">
        <f t="shared" ref="F9:F31" si="0">IF(E9&lt;&gt;0,INT(4.30895*(15.1-E9)^2.5),0)</f>
        <v>578</v>
      </c>
      <c r="G9" s="46">
        <v>1</v>
      </c>
      <c r="H9" s="46" t="s">
        <v>14</v>
      </c>
      <c r="I9" s="44">
        <v>42</v>
      </c>
      <c r="J9" s="45">
        <f t="shared" ref="J9:J31" si="1">IF(G9+I9&lt;&gt;0,INT(0.046375*(200.33-((G9*60)+I9))^2.1),0)</f>
        <v>709</v>
      </c>
      <c r="K9" s="44">
        <v>8.81</v>
      </c>
      <c r="L9" s="45">
        <f t="shared" ref="L9:L31" si="2">IF(K9&lt;&gt;0,INT(51.39*(K9-1.5)^1.09),0)</f>
        <v>449</v>
      </c>
      <c r="M9" s="47">
        <f t="shared" ref="M9:M31" si="3">SUM(F9+J9+L9)</f>
        <v>1736</v>
      </c>
      <c r="N9" s="48">
        <f t="shared" ref="N9:N31" si="4">RANK(M9,$M$9:$M$31,0)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 thickBot="1" x14ac:dyDescent="0.25">
      <c r="A10" s="39">
        <f t="shared" ref="A10:A31" si="5">ROW(A2)</f>
        <v>2</v>
      </c>
      <c r="B10" s="61" t="s">
        <v>129</v>
      </c>
      <c r="C10" s="78" t="s">
        <v>176</v>
      </c>
      <c r="D10" s="78" t="s">
        <v>40</v>
      </c>
      <c r="E10" s="44">
        <v>8</v>
      </c>
      <c r="F10" s="45">
        <f t="shared" si="0"/>
        <v>578</v>
      </c>
      <c r="G10" s="46">
        <v>1</v>
      </c>
      <c r="H10" s="46" t="s">
        <v>14</v>
      </c>
      <c r="I10" s="44">
        <v>51</v>
      </c>
      <c r="J10" s="45">
        <f t="shared" si="1"/>
        <v>579</v>
      </c>
      <c r="K10" s="44">
        <v>9.8000000000000007</v>
      </c>
      <c r="L10" s="45">
        <f t="shared" si="2"/>
        <v>516</v>
      </c>
      <c r="M10" s="47">
        <f t="shared" si="3"/>
        <v>1673</v>
      </c>
      <c r="N10" s="48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 thickBot="1" x14ac:dyDescent="0.25">
      <c r="A11" s="39">
        <f t="shared" si="5"/>
        <v>3</v>
      </c>
      <c r="B11" s="61" t="s">
        <v>171</v>
      </c>
      <c r="C11" s="78" t="s">
        <v>150</v>
      </c>
      <c r="D11" s="78" t="s">
        <v>40</v>
      </c>
      <c r="E11" s="44">
        <v>9.3000000000000007</v>
      </c>
      <c r="F11" s="45">
        <f t="shared" si="0"/>
        <v>349</v>
      </c>
      <c r="G11" s="46">
        <v>1</v>
      </c>
      <c r="H11" s="46" t="s">
        <v>14</v>
      </c>
      <c r="I11" s="44">
        <v>41</v>
      </c>
      <c r="J11" s="45">
        <f t="shared" si="1"/>
        <v>724</v>
      </c>
      <c r="K11" s="44">
        <v>9.14</v>
      </c>
      <c r="L11" s="45">
        <f t="shared" si="2"/>
        <v>471</v>
      </c>
      <c r="M11" s="47">
        <f t="shared" si="3"/>
        <v>1544</v>
      </c>
      <c r="N11" s="48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 thickBot="1" x14ac:dyDescent="0.25">
      <c r="A12" s="39">
        <f t="shared" si="5"/>
        <v>4</v>
      </c>
      <c r="B12" s="58" t="s">
        <v>74</v>
      </c>
      <c r="C12" s="62" t="s">
        <v>176</v>
      </c>
      <c r="D12" s="62" t="s">
        <v>40</v>
      </c>
      <c r="E12" s="22">
        <v>8.4</v>
      </c>
      <c r="F12" s="52">
        <f t="shared" si="0"/>
        <v>500</v>
      </c>
      <c r="G12" s="53">
        <v>2</v>
      </c>
      <c r="H12" s="53" t="s">
        <v>14</v>
      </c>
      <c r="I12" s="51">
        <v>13</v>
      </c>
      <c r="J12" s="52">
        <f t="shared" si="1"/>
        <v>320</v>
      </c>
      <c r="K12" s="51">
        <v>11.92</v>
      </c>
      <c r="L12" s="52">
        <f t="shared" si="2"/>
        <v>661</v>
      </c>
      <c r="M12" s="41">
        <f t="shared" si="3"/>
        <v>1481</v>
      </c>
      <c r="N12" s="67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 thickBot="1" x14ac:dyDescent="0.25">
      <c r="A13" s="39">
        <f t="shared" si="5"/>
        <v>5</v>
      </c>
      <c r="B13" s="58" t="s">
        <v>125</v>
      </c>
      <c r="C13" s="62" t="s">
        <v>36</v>
      </c>
      <c r="D13" s="62" t="s">
        <v>266</v>
      </c>
      <c r="E13" s="22">
        <v>9.1</v>
      </c>
      <c r="F13" s="52">
        <f t="shared" si="0"/>
        <v>379</v>
      </c>
      <c r="G13" s="53">
        <v>1</v>
      </c>
      <c r="H13" s="53" t="s">
        <v>14</v>
      </c>
      <c r="I13" s="51">
        <v>51</v>
      </c>
      <c r="J13" s="52">
        <f t="shared" si="1"/>
        <v>579</v>
      </c>
      <c r="K13" s="51">
        <v>7.69</v>
      </c>
      <c r="L13" s="52">
        <f t="shared" si="2"/>
        <v>374</v>
      </c>
      <c r="M13" s="41">
        <f t="shared" si="3"/>
        <v>1332</v>
      </c>
      <c r="N13" s="67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thickBot="1" x14ac:dyDescent="0.25">
      <c r="A14" s="39">
        <f t="shared" si="5"/>
        <v>6</v>
      </c>
      <c r="B14" s="58" t="s">
        <v>166</v>
      </c>
      <c r="C14" s="62" t="s">
        <v>37</v>
      </c>
      <c r="D14" s="62" t="s">
        <v>35</v>
      </c>
      <c r="E14" s="51">
        <v>8.1999999999999993</v>
      </c>
      <c r="F14" s="52">
        <f t="shared" si="0"/>
        <v>538</v>
      </c>
      <c r="G14" s="53">
        <v>2</v>
      </c>
      <c r="H14" s="53" t="s">
        <v>14</v>
      </c>
      <c r="I14" s="51">
        <v>5</v>
      </c>
      <c r="J14" s="52">
        <f t="shared" si="1"/>
        <v>405</v>
      </c>
      <c r="K14" s="51">
        <v>7.43</v>
      </c>
      <c r="L14" s="52">
        <f t="shared" si="2"/>
        <v>357</v>
      </c>
      <c r="M14" s="54">
        <f t="shared" si="3"/>
        <v>1300</v>
      </c>
      <c r="N14" s="67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 thickBot="1" x14ac:dyDescent="0.25">
      <c r="A15" s="39">
        <f t="shared" si="5"/>
        <v>7</v>
      </c>
      <c r="B15" s="58" t="s">
        <v>76</v>
      </c>
      <c r="C15" s="62" t="s">
        <v>37</v>
      </c>
      <c r="D15" s="62" t="s">
        <v>35</v>
      </c>
      <c r="E15" s="22">
        <v>8.5</v>
      </c>
      <c r="F15" s="52">
        <f t="shared" si="0"/>
        <v>482</v>
      </c>
      <c r="G15" s="53">
        <v>2</v>
      </c>
      <c r="H15" s="53" t="s">
        <v>14</v>
      </c>
      <c r="I15" s="51">
        <v>0</v>
      </c>
      <c r="J15" s="52">
        <f t="shared" si="1"/>
        <v>464</v>
      </c>
      <c r="K15" s="51">
        <v>5.62</v>
      </c>
      <c r="L15" s="52">
        <f t="shared" si="2"/>
        <v>240</v>
      </c>
      <c r="M15" s="41">
        <f t="shared" si="3"/>
        <v>1186</v>
      </c>
      <c r="N15" s="67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 thickBot="1" x14ac:dyDescent="0.25">
      <c r="A16" s="39">
        <f t="shared" si="5"/>
        <v>8</v>
      </c>
      <c r="B16" s="58" t="s">
        <v>98</v>
      </c>
      <c r="C16" s="62" t="s">
        <v>170</v>
      </c>
      <c r="D16" s="62" t="s">
        <v>35</v>
      </c>
      <c r="E16" s="22">
        <v>9</v>
      </c>
      <c r="F16" s="52">
        <f t="shared" si="0"/>
        <v>396</v>
      </c>
      <c r="G16" s="53">
        <v>1</v>
      </c>
      <c r="H16" s="53" t="s">
        <v>14</v>
      </c>
      <c r="I16" s="51">
        <v>59</v>
      </c>
      <c r="J16" s="52">
        <f t="shared" si="1"/>
        <v>476</v>
      </c>
      <c r="K16" s="51">
        <v>6.1</v>
      </c>
      <c r="L16" s="52">
        <f t="shared" si="2"/>
        <v>271</v>
      </c>
      <c r="M16" s="41">
        <f t="shared" si="3"/>
        <v>1143</v>
      </c>
      <c r="N16" s="67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 thickBot="1" x14ac:dyDescent="0.25">
      <c r="A17" s="39">
        <f t="shared" si="5"/>
        <v>9</v>
      </c>
      <c r="B17" s="58" t="s">
        <v>137</v>
      </c>
      <c r="C17" s="62" t="s">
        <v>176</v>
      </c>
      <c r="D17" s="62" t="s">
        <v>266</v>
      </c>
      <c r="E17" s="22">
        <v>9.6</v>
      </c>
      <c r="F17" s="52">
        <f t="shared" si="0"/>
        <v>305</v>
      </c>
      <c r="G17" s="53">
        <v>2</v>
      </c>
      <c r="H17" s="53" t="s">
        <v>14</v>
      </c>
      <c r="I17" s="51">
        <v>1</v>
      </c>
      <c r="J17" s="52">
        <f t="shared" si="1"/>
        <v>451</v>
      </c>
      <c r="K17" s="51">
        <v>6.1</v>
      </c>
      <c r="L17" s="52">
        <f t="shared" si="2"/>
        <v>271</v>
      </c>
      <c r="M17" s="41">
        <f t="shared" si="3"/>
        <v>1027</v>
      </c>
      <c r="N17" s="67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 thickBot="1" x14ac:dyDescent="0.25">
      <c r="A18" s="39">
        <f t="shared" si="5"/>
        <v>10</v>
      </c>
      <c r="B18" s="58" t="s">
        <v>178</v>
      </c>
      <c r="C18" s="62" t="s">
        <v>179</v>
      </c>
      <c r="D18" s="62" t="s">
        <v>266</v>
      </c>
      <c r="E18" s="22">
        <v>9.6</v>
      </c>
      <c r="F18" s="52">
        <f t="shared" si="0"/>
        <v>305</v>
      </c>
      <c r="G18" s="53">
        <v>2</v>
      </c>
      <c r="H18" s="53" t="s">
        <v>14</v>
      </c>
      <c r="I18" s="51">
        <v>10</v>
      </c>
      <c r="J18" s="52">
        <f t="shared" si="1"/>
        <v>350</v>
      </c>
      <c r="K18" s="51">
        <v>7.07</v>
      </c>
      <c r="L18" s="52">
        <f t="shared" si="2"/>
        <v>334</v>
      </c>
      <c r="M18" s="41">
        <f t="shared" si="3"/>
        <v>989</v>
      </c>
      <c r="N18" s="67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 thickBot="1" x14ac:dyDescent="0.25">
      <c r="A19" s="39">
        <f t="shared" si="5"/>
        <v>11</v>
      </c>
      <c r="B19" s="58" t="s">
        <v>46</v>
      </c>
      <c r="C19" s="62" t="s">
        <v>37</v>
      </c>
      <c r="D19" s="62" t="s">
        <v>266</v>
      </c>
      <c r="E19" s="22">
        <v>9.5</v>
      </c>
      <c r="F19" s="52">
        <f t="shared" si="0"/>
        <v>319</v>
      </c>
      <c r="G19" s="53">
        <v>2</v>
      </c>
      <c r="H19" s="53" t="s">
        <v>14</v>
      </c>
      <c r="I19" s="51">
        <v>36</v>
      </c>
      <c r="J19" s="52">
        <f t="shared" si="1"/>
        <v>133</v>
      </c>
      <c r="K19" s="51">
        <v>9.32</v>
      </c>
      <c r="L19" s="52">
        <f t="shared" si="2"/>
        <v>483</v>
      </c>
      <c r="M19" s="41">
        <f t="shared" si="3"/>
        <v>935</v>
      </c>
      <c r="N19" s="67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" customHeight="1" thickBot="1" x14ac:dyDescent="0.25">
      <c r="A20" s="39">
        <f t="shared" si="5"/>
        <v>12</v>
      </c>
      <c r="B20" s="58" t="s">
        <v>173</v>
      </c>
      <c r="C20" s="62" t="s">
        <v>38</v>
      </c>
      <c r="D20" s="62" t="s">
        <v>40</v>
      </c>
      <c r="E20" s="22">
        <v>9.3000000000000007</v>
      </c>
      <c r="F20" s="52">
        <f t="shared" si="0"/>
        <v>349</v>
      </c>
      <c r="G20" s="53">
        <v>2</v>
      </c>
      <c r="H20" s="53" t="s">
        <v>14</v>
      </c>
      <c r="I20" s="51">
        <v>13</v>
      </c>
      <c r="J20" s="52">
        <f t="shared" si="1"/>
        <v>320</v>
      </c>
      <c r="K20" s="51">
        <v>5.76</v>
      </c>
      <c r="L20" s="52">
        <f t="shared" si="2"/>
        <v>249</v>
      </c>
      <c r="M20" s="41">
        <f t="shared" si="3"/>
        <v>918</v>
      </c>
      <c r="N20" s="67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" customHeight="1" thickBot="1" x14ac:dyDescent="0.25">
      <c r="A21" s="39">
        <f t="shared" si="5"/>
        <v>13</v>
      </c>
      <c r="B21" s="58" t="s">
        <v>101</v>
      </c>
      <c r="C21" s="62" t="s">
        <v>265</v>
      </c>
      <c r="D21" s="62" t="s">
        <v>35</v>
      </c>
      <c r="E21" s="51">
        <v>8.9</v>
      </c>
      <c r="F21" s="52">
        <f t="shared" si="0"/>
        <v>412</v>
      </c>
      <c r="G21" s="53">
        <v>3</v>
      </c>
      <c r="H21" s="53" t="s">
        <v>14</v>
      </c>
      <c r="I21" s="51">
        <v>0</v>
      </c>
      <c r="J21" s="52">
        <f t="shared" si="1"/>
        <v>25</v>
      </c>
      <c r="K21" s="51">
        <v>8.94</v>
      </c>
      <c r="L21" s="52">
        <f t="shared" si="2"/>
        <v>458</v>
      </c>
      <c r="M21" s="54">
        <f t="shared" si="3"/>
        <v>895</v>
      </c>
      <c r="N21" s="67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 thickBot="1" x14ac:dyDescent="0.25">
      <c r="A22" s="39">
        <f t="shared" si="5"/>
        <v>14</v>
      </c>
      <c r="B22" s="58" t="s">
        <v>95</v>
      </c>
      <c r="C22" s="62" t="s">
        <v>37</v>
      </c>
      <c r="D22" s="62" t="s">
        <v>40</v>
      </c>
      <c r="E22" s="22">
        <v>9.5</v>
      </c>
      <c r="F22" s="52">
        <f t="shared" si="0"/>
        <v>319</v>
      </c>
      <c r="G22" s="53">
        <v>3</v>
      </c>
      <c r="H22" s="53" t="s">
        <v>14</v>
      </c>
      <c r="I22" s="51">
        <v>20</v>
      </c>
      <c r="J22" s="52">
        <f t="shared" si="1"/>
        <v>0</v>
      </c>
      <c r="K22" s="51">
        <v>9.11</v>
      </c>
      <c r="L22" s="52">
        <f t="shared" si="2"/>
        <v>469</v>
      </c>
      <c r="M22" s="41">
        <f t="shared" si="3"/>
        <v>788</v>
      </c>
      <c r="N22" s="67">
        <f t="shared" si="4"/>
        <v>14</v>
      </c>
      <c r="P22" s="83">
        <v>0.15694444444444444</v>
      </c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" customHeight="1" thickBot="1" x14ac:dyDescent="0.25">
      <c r="A23" s="39">
        <f t="shared" si="5"/>
        <v>15</v>
      </c>
      <c r="B23" s="58" t="s">
        <v>127</v>
      </c>
      <c r="C23" s="62" t="s">
        <v>42</v>
      </c>
      <c r="D23" s="62" t="s">
        <v>40</v>
      </c>
      <c r="E23" s="22">
        <v>10</v>
      </c>
      <c r="F23" s="52">
        <f t="shared" si="0"/>
        <v>253</v>
      </c>
      <c r="G23" s="53">
        <v>2</v>
      </c>
      <c r="H23" s="53" t="s">
        <v>14</v>
      </c>
      <c r="I23" s="51">
        <v>31</v>
      </c>
      <c r="J23" s="52">
        <f t="shared" si="1"/>
        <v>166</v>
      </c>
      <c r="K23" s="51">
        <v>7.19</v>
      </c>
      <c r="L23" s="52">
        <f t="shared" si="2"/>
        <v>341</v>
      </c>
      <c r="M23" s="41">
        <f t="shared" si="3"/>
        <v>760</v>
      </c>
      <c r="N23" s="67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" customHeight="1" thickBot="1" x14ac:dyDescent="0.25">
      <c r="A24" s="39">
        <f t="shared" si="5"/>
        <v>16</v>
      </c>
      <c r="B24" s="58" t="s">
        <v>47</v>
      </c>
      <c r="C24" s="62" t="s">
        <v>177</v>
      </c>
      <c r="D24" s="62" t="s">
        <v>266</v>
      </c>
      <c r="E24" s="22">
        <v>10.199999999999999</v>
      </c>
      <c r="F24" s="52">
        <f t="shared" si="0"/>
        <v>229</v>
      </c>
      <c r="G24" s="53">
        <v>2</v>
      </c>
      <c r="H24" s="53" t="s">
        <v>14</v>
      </c>
      <c r="I24" s="51">
        <v>39</v>
      </c>
      <c r="J24" s="52">
        <f t="shared" si="1"/>
        <v>114</v>
      </c>
      <c r="K24" s="51">
        <v>7.51</v>
      </c>
      <c r="L24" s="52">
        <f t="shared" si="2"/>
        <v>362</v>
      </c>
      <c r="M24" s="41">
        <f t="shared" si="3"/>
        <v>705</v>
      </c>
      <c r="N24" s="67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" customHeight="1" thickBot="1" x14ac:dyDescent="0.25">
      <c r="A25" s="39">
        <f t="shared" si="5"/>
        <v>17</v>
      </c>
      <c r="B25" s="58" t="s">
        <v>135</v>
      </c>
      <c r="C25" s="62" t="s">
        <v>164</v>
      </c>
      <c r="D25" s="62" t="s">
        <v>35</v>
      </c>
      <c r="E25" s="51">
        <v>9.6999999999999993</v>
      </c>
      <c r="F25" s="52">
        <f t="shared" si="0"/>
        <v>291</v>
      </c>
      <c r="G25" s="53">
        <v>2</v>
      </c>
      <c r="H25" s="53" t="s">
        <v>14</v>
      </c>
      <c r="I25" s="51">
        <v>35</v>
      </c>
      <c r="J25" s="52">
        <f t="shared" si="1"/>
        <v>139</v>
      </c>
      <c r="K25" s="51">
        <v>5.74</v>
      </c>
      <c r="L25" s="52">
        <f t="shared" si="2"/>
        <v>248</v>
      </c>
      <c r="M25" s="54">
        <f t="shared" si="3"/>
        <v>678</v>
      </c>
      <c r="N25" s="67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" customHeight="1" thickBot="1" x14ac:dyDescent="0.25">
      <c r="A26" s="39">
        <f t="shared" si="5"/>
        <v>18</v>
      </c>
      <c r="B26" s="58" t="s">
        <v>49</v>
      </c>
      <c r="C26" s="62" t="s">
        <v>167</v>
      </c>
      <c r="D26" s="62" t="s">
        <v>35</v>
      </c>
      <c r="E26" s="22">
        <v>10</v>
      </c>
      <c r="F26" s="52">
        <f t="shared" si="0"/>
        <v>253</v>
      </c>
      <c r="G26" s="53">
        <v>2</v>
      </c>
      <c r="H26" s="53" t="s">
        <v>14</v>
      </c>
      <c r="I26" s="51">
        <v>24</v>
      </c>
      <c r="J26" s="52">
        <f t="shared" si="1"/>
        <v>220</v>
      </c>
      <c r="K26" s="51">
        <v>4.5</v>
      </c>
      <c r="L26" s="52">
        <f t="shared" si="2"/>
        <v>170</v>
      </c>
      <c r="M26" s="41">
        <f t="shared" si="3"/>
        <v>643</v>
      </c>
      <c r="N26" s="67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.75" thickBot="1" x14ac:dyDescent="0.25">
      <c r="A27" s="39">
        <f t="shared" si="5"/>
        <v>19</v>
      </c>
      <c r="B27" s="58" t="s">
        <v>139</v>
      </c>
      <c r="C27" s="62" t="s">
        <v>36</v>
      </c>
      <c r="D27" s="62" t="s">
        <v>35</v>
      </c>
      <c r="E27" s="22">
        <v>10.5</v>
      </c>
      <c r="F27" s="52">
        <f t="shared" si="0"/>
        <v>195</v>
      </c>
      <c r="G27" s="53">
        <v>2</v>
      </c>
      <c r="H27" s="53" t="s">
        <v>14</v>
      </c>
      <c r="I27" s="51">
        <v>38</v>
      </c>
      <c r="J27" s="52">
        <f t="shared" si="1"/>
        <v>120</v>
      </c>
      <c r="K27" s="51">
        <v>6.64</v>
      </c>
      <c r="L27" s="52">
        <f t="shared" si="2"/>
        <v>306</v>
      </c>
      <c r="M27" s="41">
        <f t="shared" si="3"/>
        <v>621</v>
      </c>
      <c r="N27" s="67">
        <f t="shared" si="4"/>
        <v>19</v>
      </c>
    </row>
    <row r="28" spans="1:25" ht="15.75" thickBot="1" x14ac:dyDescent="0.25">
      <c r="A28" s="39">
        <f t="shared" si="5"/>
        <v>20</v>
      </c>
      <c r="B28" s="58" t="s">
        <v>168</v>
      </c>
      <c r="C28" s="62" t="s">
        <v>80</v>
      </c>
      <c r="D28" s="62" t="s">
        <v>35</v>
      </c>
      <c r="E28" s="22">
        <v>10.5</v>
      </c>
      <c r="F28" s="52">
        <f t="shared" si="0"/>
        <v>195</v>
      </c>
      <c r="G28" s="53">
        <v>2</v>
      </c>
      <c r="H28" s="53" t="s">
        <v>14</v>
      </c>
      <c r="I28" s="51">
        <v>54</v>
      </c>
      <c r="J28" s="52">
        <f t="shared" si="1"/>
        <v>44</v>
      </c>
      <c r="K28" s="51">
        <v>4.8</v>
      </c>
      <c r="L28" s="52">
        <f t="shared" si="2"/>
        <v>188</v>
      </c>
      <c r="M28" s="41">
        <f t="shared" si="3"/>
        <v>427</v>
      </c>
      <c r="N28" s="67">
        <f t="shared" si="4"/>
        <v>20</v>
      </c>
    </row>
    <row r="29" spans="1:25" ht="15.75" thickBot="1" x14ac:dyDescent="0.25">
      <c r="A29" s="39">
        <f t="shared" si="5"/>
        <v>21</v>
      </c>
      <c r="B29" s="58" t="s">
        <v>76</v>
      </c>
      <c r="C29" s="62" t="s">
        <v>169</v>
      </c>
      <c r="D29" s="62" t="s">
        <v>35</v>
      </c>
      <c r="E29" s="22">
        <v>11.3</v>
      </c>
      <c r="F29" s="52">
        <f t="shared" si="0"/>
        <v>121</v>
      </c>
      <c r="G29" s="53">
        <v>3</v>
      </c>
      <c r="H29" s="53" t="s">
        <v>14</v>
      </c>
      <c r="I29" s="51">
        <v>12</v>
      </c>
      <c r="J29" s="52">
        <f t="shared" si="1"/>
        <v>3</v>
      </c>
      <c r="K29" s="51">
        <v>4.4800000000000004</v>
      </c>
      <c r="L29" s="52">
        <f t="shared" si="2"/>
        <v>168</v>
      </c>
      <c r="M29" s="41">
        <f t="shared" si="3"/>
        <v>292</v>
      </c>
      <c r="N29" s="67">
        <f t="shared" si="4"/>
        <v>21</v>
      </c>
    </row>
    <row r="30" spans="1:25" ht="15.75" thickBot="1" x14ac:dyDescent="0.25">
      <c r="A30" s="39">
        <f t="shared" si="5"/>
        <v>22</v>
      </c>
      <c r="B30" s="58" t="s">
        <v>197</v>
      </c>
      <c r="C30" s="62" t="s">
        <v>226</v>
      </c>
      <c r="D30" s="62" t="s">
        <v>40</v>
      </c>
      <c r="E30" s="22">
        <v>0</v>
      </c>
      <c r="F30" s="52">
        <f t="shared" si="0"/>
        <v>0</v>
      </c>
      <c r="G30" s="53">
        <v>0</v>
      </c>
      <c r="H30" s="53" t="s">
        <v>14</v>
      </c>
      <c r="I30" s="51">
        <v>0</v>
      </c>
      <c r="J30" s="52">
        <f t="shared" si="1"/>
        <v>0</v>
      </c>
      <c r="K30" s="51">
        <v>0</v>
      </c>
      <c r="L30" s="52">
        <f t="shared" si="2"/>
        <v>0</v>
      </c>
      <c r="M30" s="41">
        <f t="shared" si="3"/>
        <v>0</v>
      </c>
      <c r="N30" s="67">
        <f t="shared" si="4"/>
        <v>22</v>
      </c>
    </row>
    <row r="31" spans="1:25" ht="15.75" thickBot="1" x14ac:dyDescent="0.25">
      <c r="A31" s="39">
        <f t="shared" si="5"/>
        <v>23</v>
      </c>
      <c r="B31" s="58" t="s">
        <v>32</v>
      </c>
      <c r="C31" s="62" t="s">
        <v>77</v>
      </c>
      <c r="D31" s="62" t="s">
        <v>266</v>
      </c>
      <c r="E31" s="22">
        <v>0</v>
      </c>
      <c r="F31" s="52">
        <f t="shared" si="0"/>
        <v>0</v>
      </c>
      <c r="G31" s="53">
        <v>0</v>
      </c>
      <c r="H31" s="53" t="s">
        <v>14</v>
      </c>
      <c r="I31" s="51">
        <v>0</v>
      </c>
      <c r="J31" s="52">
        <f t="shared" si="1"/>
        <v>0</v>
      </c>
      <c r="K31" s="51">
        <v>0</v>
      </c>
      <c r="L31" s="52">
        <f t="shared" si="2"/>
        <v>0</v>
      </c>
      <c r="M31" s="41">
        <f t="shared" si="3"/>
        <v>0</v>
      </c>
      <c r="N31" s="67">
        <f t="shared" si="4"/>
        <v>22</v>
      </c>
    </row>
    <row r="32" spans="1:25" x14ac:dyDescent="0.2">
      <c r="M32" s="4"/>
    </row>
    <row r="33" spans="1:14" x14ac:dyDescent="0.2">
      <c r="M33" s="4"/>
    </row>
    <row r="34" spans="1:14" x14ac:dyDescent="0.2">
      <c r="M34" s="4"/>
    </row>
    <row r="35" spans="1:14" x14ac:dyDescent="0.2">
      <c r="M35" s="4"/>
    </row>
    <row r="36" spans="1:14" x14ac:dyDescent="0.2">
      <c r="M36" s="4"/>
    </row>
    <row r="37" spans="1:14" x14ac:dyDescent="0.2">
      <c r="M37" s="4"/>
    </row>
    <row r="39" spans="1:14" ht="19.5" x14ac:dyDescent="0.25">
      <c r="A39" s="1" t="s">
        <v>229</v>
      </c>
      <c r="B39" s="1"/>
      <c r="C39" s="2"/>
    </row>
    <row r="40" spans="1:14" x14ac:dyDescent="0.2">
      <c r="A40" s="8" t="s">
        <v>12</v>
      </c>
      <c r="B40" s="8"/>
      <c r="C40" s="9"/>
      <c r="D40" s="10"/>
    </row>
    <row r="41" spans="1:14" x14ac:dyDescent="0.2">
      <c r="A41" s="11"/>
      <c r="B41" s="11"/>
      <c r="D41" s="10"/>
    </row>
    <row r="42" spans="1:14" x14ac:dyDescent="0.2">
      <c r="A42" s="11"/>
      <c r="B42" s="11"/>
      <c r="C42" s="10"/>
      <c r="D42" s="10"/>
      <c r="I42" s="5"/>
      <c r="J42" s="5"/>
      <c r="K42" s="5"/>
      <c r="L42" s="5"/>
    </row>
    <row r="43" spans="1:14" ht="18" x14ac:dyDescent="0.25">
      <c r="A43" s="12" t="s">
        <v>0</v>
      </c>
      <c r="B43" s="12"/>
      <c r="C43" s="13"/>
      <c r="D43" s="14"/>
      <c r="E43" s="12" t="s">
        <v>8</v>
      </c>
      <c r="F43" s="14"/>
      <c r="G43" s="14" t="s">
        <v>21</v>
      </c>
      <c r="H43" s="14"/>
      <c r="I43" s="15"/>
      <c r="J43" s="15"/>
      <c r="K43" s="15"/>
      <c r="L43" s="12" t="s">
        <v>11</v>
      </c>
      <c r="M43" s="16"/>
      <c r="N43" s="16"/>
    </row>
    <row r="44" spans="1:14" x14ac:dyDescent="0.2">
      <c r="A44" s="17"/>
      <c r="B44" s="17"/>
      <c r="C44" s="18"/>
      <c r="D44" s="10"/>
      <c r="I44" s="5"/>
      <c r="J44" s="5"/>
      <c r="K44" s="5"/>
      <c r="L44" s="5"/>
    </row>
    <row r="45" spans="1:14" ht="13.5" thickBot="1" x14ac:dyDescent="0.25">
      <c r="A45" s="19"/>
      <c r="B45" s="19"/>
      <c r="C45" s="3"/>
    </row>
    <row r="46" spans="1:14" ht="13.5" customHeight="1" thickTop="1" x14ac:dyDescent="0.2">
      <c r="A46" s="32" t="s">
        <v>2</v>
      </c>
      <c r="B46" s="34" t="s">
        <v>22</v>
      </c>
      <c r="C46" s="33" t="s">
        <v>23</v>
      </c>
      <c r="D46" s="33" t="s">
        <v>10</v>
      </c>
      <c r="E46" s="31" t="s">
        <v>9</v>
      </c>
      <c r="F46" s="28" t="s">
        <v>3</v>
      </c>
      <c r="G46" s="85" t="s">
        <v>13</v>
      </c>
      <c r="H46" s="86"/>
      <c r="I46" s="87"/>
      <c r="J46" s="28" t="s">
        <v>3</v>
      </c>
      <c r="K46" s="31" t="s">
        <v>20</v>
      </c>
      <c r="L46" s="28" t="s">
        <v>3</v>
      </c>
      <c r="M46" s="29" t="s">
        <v>6</v>
      </c>
      <c r="N46" s="30" t="s">
        <v>7</v>
      </c>
    </row>
    <row r="47" spans="1:14" ht="15" customHeight="1" thickBot="1" x14ac:dyDescent="0.25">
      <c r="A47" s="21">
        <f>ROW(A1)</f>
        <v>1</v>
      </c>
      <c r="B47" s="61" t="s">
        <v>227</v>
      </c>
      <c r="C47" s="78" t="s">
        <v>210</v>
      </c>
      <c r="D47" s="78" t="s">
        <v>40</v>
      </c>
      <c r="E47" s="44">
        <v>9.1999999999999993</v>
      </c>
      <c r="F47" s="45">
        <f t="shared" ref="F47:F67" si="6">IF(E47&lt;&gt;0,INT(4.48676*(15.1-E47)^2.5),0)</f>
        <v>379</v>
      </c>
      <c r="G47" s="46">
        <v>2</v>
      </c>
      <c r="H47" s="46" t="s">
        <v>14</v>
      </c>
      <c r="I47" s="44">
        <v>15</v>
      </c>
      <c r="J47" s="45">
        <f t="shared" ref="J47:J67" si="7">IF(G47+I47&lt;&gt;0,INT(0.049752*(200.43-((G47*60)+I47))^2.1),0)</f>
        <v>323</v>
      </c>
      <c r="K47" s="44">
        <v>7.94</v>
      </c>
      <c r="L47" s="45">
        <f t="shared" ref="L47:L67" si="8">IF(K47&lt;&gt;0,INT(56.0211*(K47-1.5)^1.35),0)</f>
        <v>692</v>
      </c>
      <c r="M47" s="47">
        <f t="shared" ref="M47:M67" si="9">SUM(F47++J47+L47)</f>
        <v>1394</v>
      </c>
      <c r="N47" s="48">
        <f t="shared" ref="N47:N67" si="10">RANK(M47,$M$47:$M$67,0)</f>
        <v>1</v>
      </c>
    </row>
    <row r="48" spans="1:14" ht="15" customHeight="1" thickBot="1" x14ac:dyDescent="0.25">
      <c r="A48" s="21">
        <f t="shared" ref="A48:A67" si="11">ROW(A2)</f>
        <v>2</v>
      </c>
      <c r="B48" s="61" t="s">
        <v>135</v>
      </c>
      <c r="C48" s="78" t="s">
        <v>56</v>
      </c>
      <c r="D48" s="78" t="s">
        <v>40</v>
      </c>
      <c r="E48" s="44">
        <v>9.6</v>
      </c>
      <c r="F48" s="45">
        <f t="shared" si="6"/>
        <v>318</v>
      </c>
      <c r="G48" s="46">
        <v>2</v>
      </c>
      <c r="H48" s="46" t="s">
        <v>14</v>
      </c>
      <c r="I48" s="44">
        <v>21</v>
      </c>
      <c r="J48" s="45">
        <f t="shared" si="7"/>
        <v>264</v>
      </c>
      <c r="K48" s="44">
        <v>6.66</v>
      </c>
      <c r="L48" s="45">
        <f t="shared" si="8"/>
        <v>513</v>
      </c>
      <c r="M48" s="47">
        <f t="shared" si="9"/>
        <v>1095</v>
      </c>
      <c r="N48" s="48">
        <f t="shared" si="10"/>
        <v>2</v>
      </c>
    </row>
    <row r="49" spans="1:16" ht="15" customHeight="1" thickBot="1" x14ac:dyDescent="0.25">
      <c r="A49" s="21">
        <f t="shared" si="11"/>
        <v>3</v>
      </c>
      <c r="B49" s="61" t="s">
        <v>187</v>
      </c>
      <c r="C49" s="78" t="s">
        <v>103</v>
      </c>
      <c r="D49" s="78" t="s">
        <v>40</v>
      </c>
      <c r="E49" s="44">
        <v>9.5</v>
      </c>
      <c r="F49" s="45">
        <f t="shared" si="6"/>
        <v>332</v>
      </c>
      <c r="G49" s="46">
        <v>2</v>
      </c>
      <c r="H49" s="46" t="s">
        <v>14</v>
      </c>
      <c r="I49" s="44">
        <v>31</v>
      </c>
      <c r="J49" s="45">
        <f t="shared" si="7"/>
        <v>179</v>
      </c>
      <c r="K49" s="44">
        <v>6.64</v>
      </c>
      <c r="L49" s="45">
        <f t="shared" si="8"/>
        <v>510</v>
      </c>
      <c r="M49" s="47">
        <f t="shared" si="9"/>
        <v>1021</v>
      </c>
      <c r="N49" s="48">
        <f t="shared" si="10"/>
        <v>3</v>
      </c>
    </row>
    <row r="50" spans="1:16" ht="15" customHeight="1" thickBot="1" x14ac:dyDescent="0.25">
      <c r="A50" s="21">
        <f t="shared" si="11"/>
        <v>4</v>
      </c>
      <c r="B50" s="58" t="s">
        <v>121</v>
      </c>
      <c r="C50" s="62" t="s">
        <v>126</v>
      </c>
      <c r="D50" s="62" t="s">
        <v>35</v>
      </c>
      <c r="E50" s="22">
        <v>9.5</v>
      </c>
      <c r="F50" s="52">
        <f t="shared" si="6"/>
        <v>332</v>
      </c>
      <c r="G50" s="53">
        <v>2</v>
      </c>
      <c r="H50" s="53" t="s">
        <v>14</v>
      </c>
      <c r="I50" s="51">
        <v>20</v>
      </c>
      <c r="J50" s="52">
        <f t="shared" si="7"/>
        <v>273</v>
      </c>
      <c r="K50" s="51">
        <v>5.91</v>
      </c>
      <c r="L50" s="52">
        <f t="shared" si="8"/>
        <v>415</v>
      </c>
      <c r="M50" s="41">
        <f t="shared" si="9"/>
        <v>1020</v>
      </c>
      <c r="N50" s="67">
        <f t="shared" si="10"/>
        <v>4</v>
      </c>
    </row>
    <row r="51" spans="1:16" ht="15" customHeight="1" thickBot="1" x14ac:dyDescent="0.25">
      <c r="A51" s="21">
        <f t="shared" si="11"/>
        <v>5</v>
      </c>
      <c r="B51" s="58" t="s">
        <v>193</v>
      </c>
      <c r="C51" s="62" t="s">
        <v>194</v>
      </c>
      <c r="D51" s="62" t="s">
        <v>266</v>
      </c>
      <c r="E51" s="22">
        <v>9.1999999999999993</v>
      </c>
      <c r="F51" s="52">
        <f t="shared" si="6"/>
        <v>379</v>
      </c>
      <c r="G51" s="53">
        <v>2</v>
      </c>
      <c r="H51" s="53" t="s">
        <v>14</v>
      </c>
      <c r="I51" s="51">
        <v>18</v>
      </c>
      <c r="J51" s="52">
        <f t="shared" si="7"/>
        <v>293</v>
      </c>
      <c r="K51" s="51">
        <v>5.32</v>
      </c>
      <c r="L51" s="52">
        <f t="shared" si="8"/>
        <v>342</v>
      </c>
      <c r="M51" s="41">
        <f t="shared" si="9"/>
        <v>1014</v>
      </c>
      <c r="N51" s="67">
        <f t="shared" si="10"/>
        <v>5</v>
      </c>
    </row>
    <row r="52" spans="1:16" ht="15" customHeight="1" thickBot="1" x14ac:dyDescent="0.25">
      <c r="A52" s="21">
        <f t="shared" si="11"/>
        <v>6</v>
      </c>
      <c r="B52" s="58" t="s">
        <v>180</v>
      </c>
      <c r="C52" s="62" t="s">
        <v>181</v>
      </c>
      <c r="D52" s="62" t="s">
        <v>35</v>
      </c>
      <c r="E52" s="51">
        <v>9.6</v>
      </c>
      <c r="F52" s="52">
        <f t="shared" si="6"/>
        <v>318</v>
      </c>
      <c r="G52" s="53">
        <v>2</v>
      </c>
      <c r="H52" s="53" t="s">
        <v>14</v>
      </c>
      <c r="I52" s="51">
        <v>19</v>
      </c>
      <c r="J52" s="52">
        <f t="shared" si="7"/>
        <v>283</v>
      </c>
      <c r="K52" s="51">
        <v>5.28</v>
      </c>
      <c r="L52" s="52">
        <f t="shared" si="8"/>
        <v>337</v>
      </c>
      <c r="M52" s="54">
        <f t="shared" si="9"/>
        <v>938</v>
      </c>
      <c r="N52" s="67">
        <f t="shared" si="10"/>
        <v>6</v>
      </c>
    </row>
    <row r="53" spans="1:16" ht="15" customHeight="1" thickBot="1" x14ac:dyDescent="0.25">
      <c r="A53" s="21">
        <f t="shared" si="11"/>
        <v>7</v>
      </c>
      <c r="B53" s="58" t="s">
        <v>182</v>
      </c>
      <c r="C53" s="62" t="s">
        <v>61</v>
      </c>
      <c r="D53" s="62" t="s">
        <v>35</v>
      </c>
      <c r="E53" s="51">
        <v>9.3000000000000007</v>
      </c>
      <c r="F53" s="52">
        <f t="shared" si="6"/>
        <v>363</v>
      </c>
      <c r="G53" s="53">
        <v>2</v>
      </c>
      <c r="H53" s="53" t="s">
        <v>14</v>
      </c>
      <c r="I53" s="51">
        <v>28</v>
      </c>
      <c r="J53" s="52">
        <f t="shared" si="7"/>
        <v>203</v>
      </c>
      <c r="K53" s="51">
        <v>5.22</v>
      </c>
      <c r="L53" s="52">
        <f t="shared" si="8"/>
        <v>330</v>
      </c>
      <c r="M53" s="54">
        <f t="shared" si="9"/>
        <v>896</v>
      </c>
      <c r="N53" s="67">
        <f t="shared" si="10"/>
        <v>7</v>
      </c>
    </row>
    <row r="54" spans="1:16" ht="15" customHeight="1" thickBot="1" x14ac:dyDescent="0.25">
      <c r="A54" s="21">
        <f t="shared" si="11"/>
        <v>8</v>
      </c>
      <c r="B54" s="58" t="s">
        <v>24</v>
      </c>
      <c r="C54" s="62" t="s">
        <v>184</v>
      </c>
      <c r="D54" s="62" t="s">
        <v>40</v>
      </c>
      <c r="E54" s="22">
        <v>10</v>
      </c>
      <c r="F54" s="52">
        <f t="shared" si="6"/>
        <v>263</v>
      </c>
      <c r="G54" s="53">
        <v>3</v>
      </c>
      <c r="H54" s="53" t="s">
        <v>14</v>
      </c>
      <c r="I54" s="51">
        <v>20</v>
      </c>
      <c r="J54" s="52">
        <f t="shared" si="7"/>
        <v>0</v>
      </c>
      <c r="K54" s="51">
        <v>7.09</v>
      </c>
      <c r="L54" s="52">
        <f t="shared" si="8"/>
        <v>571</v>
      </c>
      <c r="M54" s="41">
        <f t="shared" si="9"/>
        <v>834</v>
      </c>
      <c r="N54" s="67">
        <f t="shared" si="10"/>
        <v>8</v>
      </c>
    </row>
    <row r="55" spans="1:16" ht="15" customHeight="1" thickBot="1" x14ac:dyDescent="0.25">
      <c r="A55" s="21">
        <f t="shared" si="11"/>
        <v>9</v>
      </c>
      <c r="B55" s="58" t="s">
        <v>158</v>
      </c>
      <c r="C55" s="62" t="s">
        <v>183</v>
      </c>
      <c r="D55" s="62" t="s">
        <v>35</v>
      </c>
      <c r="E55" s="22">
        <v>9.6</v>
      </c>
      <c r="F55" s="52">
        <f t="shared" si="6"/>
        <v>318</v>
      </c>
      <c r="G55" s="53">
        <v>2</v>
      </c>
      <c r="H55" s="53" t="s">
        <v>14</v>
      </c>
      <c r="I55" s="51">
        <v>37</v>
      </c>
      <c r="J55" s="52">
        <f t="shared" si="7"/>
        <v>136</v>
      </c>
      <c r="K55" s="51">
        <v>5.56</v>
      </c>
      <c r="L55" s="52">
        <f t="shared" si="8"/>
        <v>371</v>
      </c>
      <c r="M55" s="41">
        <f t="shared" si="9"/>
        <v>825</v>
      </c>
      <c r="N55" s="67">
        <f t="shared" si="10"/>
        <v>9</v>
      </c>
    </row>
    <row r="56" spans="1:16" ht="15" customHeight="1" thickBot="1" x14ac:dyDescent="0.25">
      <c r="A56" s="21">
        <f t="shared" si="11"/>
        <v>10</v>
      </c>
      <c r="B56" s="58" t="s">
        <v>219</v>
      </c>
      <c r="C56" s="62" t="s">
        <v>225</v>
      </c>
      <c r="D56" s="62" t="s">
        <v>35</v>
      </c>
      <c r="E56" s="22">
        <v>10</v>
      </c>
      <c r="F56" s="52">
        <f t="shared" si="6"/>
        <v>263</v>
      </c>
      <c r="G56" s="53">
        <v>2</v>
      </c>
      <c r="H56" s="53" t="s">
        <v>14</v>
      </c>
      <c r="I56" s="51">
        <v>29</v>
      </c>
      <c r="J56" s="52">
        <f t="shared" si="7"/>
        <v>195</v>
      </c>
      <c r="K56" s="51">
        <v>5.46</v>
      </c>
      <c r="L56" s="52">
        <f t="shared" si="8"/>
        <v>359</v>
      </c>
      <c r="M56" s="41">
        <f t="shared" si="9"/>
        <v>817</v>
      </c>
      <c r="N56" s="67">
        <f t="shared" si="10"/>
        <v>10</v>
      </c>
    </row>
    <row r="57" spans="1:16" ht="15" customHeight="1" thickBot="1" x14ac:dyDescent="0.25">
      <c r="A57" s="21">
        <f t="shared" si="11"/>
        <v>11</v>
      </c>
      <c r="B57" s="58" t="s">
        <v>188</v>
      </c>
      <c r="C57" s="62" t="s">
        <v>189</v>
      </c>
      <c r="D57" s="62" t="s">
        <v>266</v>
      </c>
      <c r="E57" s="22">
        <v>9.8000000000000007</v>
      </c>
      <c r="F57" s="52">
        <f t="shared" si="6"/>
        <v>290</v>
      </c>
      <c r="G57" s="53">
        <v>2</v>
      </c>
      <c r="H57" s="53" t="s">
        <v>14</v>
      </c>
      <c r="I57" s="51">
        <v>22</v>
      </c>
      <c r="J57" s="52">
        <f t="shared" si="7"/>
        <v>255</v>
      </c>
      <c r="K57" s="51">
        <v>4.47</v>
      </c>
      <c r="L57" s="52">
        <f t="shared" si="8"/>
        <v>243</v>
      </c>
      <c r="M57" s="41">
        <f t="shared" si="9"/>
        <v>788</v>
      </c>
      <c r="N57" s="67">
        <f t="shared" si="10"/>
        <v>11</v>
      </c>
      <c r="P57" s="84">
        <v>0.15486111111111112</v>
      </c>
    </row>
    <row r="58" spans="1:16" ht="15" customHeight="1" thickBot="1" x14ac:dyDescent="0.25">
      <c r="A58" s="21">
        <f t="shared" si="11"/>
        <v>12</v>
      </c>
      <c r="B58" s="58" t="s">
        <v>147</v>
      </c>
      <c r="C58" s="62" t="s">
        <v>183</v>
      </c>
      <c r="D58" s="62" t="s">
        <v>266</v>
      </c>
      <c r="E58" s="22">
        <v>10.3</v>
      </c>
      <c r="F58" s="52">
        <f t="shared" si="6"/>
        <v>226</v>
      </c>
      <c r="G58" s="53">
        <v>3</v>
      </c>
      <c r="H58" s="53" t="s">
        <v>14</v>
      </c>
      <c r="I58" s="51">
        <v>20</v>
      </c>
      <c r="J58" s="52">
        <f t="shared" si="7"/>
        <v>0</v>
      </c>
      <c r="K58" s="51">
        <v>6.28</v>
      </c>
      <c r="L58" s="52">
        <f t="shared" si="8"/>
        <v>462</v>
      </c>
      <c r="M58" s="41">
        <f t="shared" si="9"/>
        <v>688</v>
      </c>
      <c r="N58" s="67">
        <f t="shared" si="10"/>
        <v>12</v>
      </c>
      <c r="P58" s="84">
        <v>0.196527777777778</v>
      </c>
    </row>
    <row r="59" spans="1:16" ht="15" customHeight="1" thickBot="1" x14ac:dyDescent="0.25">
      <c r="A59" s="21">
        <f t="shared" si="11"/>
        <v>13</v>
      </c>
      <c r="B59" s="58" t="s">
        <v>159</v>
      </c>
      <c r="C59" s="62" t="s">
        <v>56</v>
      </c>
      <c r="D59" s="62" t="s">
        <v>266</v>
      </c>
      <c r="E59" s="22">
        <v>11</v>
      </c>
      <c r="F59" s="52">
        <f t="shared" si="6"/>
        <v>152</v>
      </c>
      <c r="G59" s="53">
        <v>3</v>
      </c>
      <c r="H59" s="53" t="s">
        <v>14</v>
      </c>
      <c r="I59" s="51">
        <v>20</v>
      </c>
      <c r="J59" s="52">
        <f t="shared" si="7"/>
        <v>0</v>
      </c>
      <c r="K59" s="51">
        <v>6.67</v>
      </c>
      <c r="L59" s="52">
        <f t="shared" si="8"/>
        <v>514</v>
      </c>
      <c r="M59" s="41">
        <f t="shared" si="9"/>
        <v>666</v>
      </c>
      <c r="N59" s="67">
        <f t="shared" si="10"/>
        <v>13</v>
      </c>
      <c r="P59" s="84">
        <v>0.23819444444444399</v>
      </c>
    </row>
    <row r="60" spans="1:16" ht="15" customHeight="1" thickBot="1" x14ac:dyDescent="0.25">
      <c r="A60" s="21">
        <f t="shared" si="11"/>
        <v>14</v>
      </c>
      <c r="B60" s="58" t="s">
        <v>51</v>
      </c>
      <c r="C60" s="62" t="s">
        <v>195</v>
      </c>
      <c r="D60" s="62" t="s">
        <v>266</v>
      </c>
      <c r="E60" s="22">
        <v>11.2</v>
      </c>
      <c r="F60" s="52">
        <f t="shared" si="6"/>
        <v>134</v>
      </c>
      <c r="G60" s="53">
        <v>3</v>
      </c>
      <c r="H60" s="53" t="s">
        <v>14</v>
      </c>
      <c r="I60" s="51">
        <v>20</v>
      </c>
      <c r="J60" s="52">
        <f t="shared" si="7"/>
        <v>0</v>
      </c>
      <c r="K60" s="51">
        <v>5.91</v>
      </c>
      <c r="L60" s="52">
        <f t="shared" si="8"/>
        <v>415</v>
      </c>
      <c r="M60" s="41">
        <f t="shared" si="9"/>
        <v>549</v>
      </c>
      <c r="N60" s="67">
        <f t="shared" si="10"/>
        <v>14</v>
      </c>
      <c r="P60" s="84">
        <v>0.27986111111111101</v>
      </c>
    </row>
    <row r="61" spans="1:16" ht="15" customHeight="1" thickBot="1" x14ac:dyDescent="0.25">
      <c r="A61" s="21">
        <f t="shared" si="11"/>
        <v>15</v>
      </c>
      <c r="B61" s="58" t="s">
        <v>224</v>
      </c>
      <c r="C61" s="62" t="s">
        <v>143</v>
      </c>
      <c r="D61" s="62" t="s">
        <v>35</v>
      </c>
      <c r="E61" s="51">
        <v>10.6</v>
      </c>
      <c r="F61" s="52">
        <f t="shared" si="6"/>
        <v>192</v>
      </c>
      <c r="G61" s="53">
        <v>2</v>
      </c>
      <c r="H61" s="53" t="s">
        <v>14</v>
      </c>
      <c r="I61" s="51">
        <v>54</v>
      </c>
      <c r="J61" s="52">
        <f t="shared" si="7"/>
        <v>48</v>
      </c>
      <c r="K61" s="51">
        <v>4.92</v>
      </c>
      <c r="L61" s="52">
        <f t="shared" si="8"/>
        <v>294</v>
      </c>
      <c r="M61" s="54">
        <f t="shared" si="9"/>
        <v>534</v>
      </c>
      <c r="N61" s="67">
        <f t="shared" si="10"/>
        <v>15</v>
      </c>
    </row>
    <row r="62" spans="1:16" ht="15" customHeight="1" thickBot="1" x14ac:dyDescent="0.25">
      <c r="A62" s="21">
        <f t="shared" si="11"/>
        <v>16</v>
      </c>
      <c r="B62" s="58" t="s">
        <v>76</v>
      </c>
      <c r="C62" s="62" t="s">
        <v>56</v>
      </c>
      <c r="D62" s="62" t="s">
        <v>266</v>
      </c>
      <c r="E62" s="22">
        <v>10.4</v>
      </c>
      <c r="F62" s="52">
        <f t="shared" si="6"/>
        <v>214</v>
      </c>
      <c r="G62" s="53">
        <v>2</v>
      </c>
      <c r="H62" s="53" t="s">
        <v>14</v>
      </c>
      <c r="I62" s="51">
        <v>39</v>
      </c>
      <c r="J62" s="52">
        <f t="shared" si="7"/>
        <v>123</v>
      </c>
      <c r="K62" s="51">
        <v>3.68</v>
      </c>
      <c r="L62" s="52">
        <f t="shared" si="8"/>
        <v>160</v>
      </c>
      <c r="M62" s="41">
        <f t="shared" si="9"/>
        <v>497</v>
      </c>
      <c r="N62" s="67">
        <f t="shared" si="10"/>
        <v>16</v>
      </c>
    </row>
    <row r="63" spans="1:16" ht="15" customHeight="1" thickBot="1" x14ac:dyDescent="0.25">
      <c r="A63" s="21">
        <f t="shared" si="11"/>
        <v>17</v>
      </c>
      <c r="B63" s="58" t="s">
        <v>186</v>
      </c>
      <c r="C63" s="62" t="s">
        <v>56</v>
      </c>
      <c r="D63" s="62" t="s">
        <v>40</v>
      </c>
      <c r="E63" s="22">
        <v>11.5</v>
      </c>
      <c r="F63" s="52">
        <f t="shared" si="6"/>
        <v>110</v>
      </c>
      <c r="G63" s="53">
        <v>3</v>
      </c>
      <c r="H63" s="53" t="s">
        <v>14</v>
      </c>
      <c r="I63" s="51">
        <v>9</v>
      </c>
      <c r="J63" s="52">
        <f t="shared" si="7"/>
        <v>8</v>
      </c>
      <c r="K63" s="51">
        <v>5.48</v>
      </c>
      <c r="L63" s="52">
        <f t="shared" si="8"/>
        <v>361</v>
      </c>
      <c r="M63" s="41">
        <f t="shared" si="9"/>
        <v>479</v>
      </c>
      <c r="N63" s="67">
        <f t="shared" si="10"/>
        <v>17</v>
      </c>
    </row>
    <row r="64" spans="1:16" ht="15.75" thickBot="1" x14ac:dyDescent="0.25">
      <c r="A64" s="21">
        <f>ROW(A18)</f>
        <v>18</v>
      </c>
      <c r="B64" s="58" t="s">
        <v>190</v>
      </c>
      <c r="C64" s="62" t="s">
        <v>191</v>
      </c>
      <c r="D64" s="62" t="s">
        <v>266</v>
      </c>
      <c r="E64" s="22">
        <v>9.6999999999999993</v>
      </c>
      <c r="F64" s="52">
        <f t="shared" si="6"/>
        <v>304</v>
      </c>
      <c r="G64" s="53">
        <v>2</v>
      </c>
      <c r="H64" s="53" t="s">
        <v>14</v>
      </c>
      <c r="I64" s="51">
        <v>35</v>
      </c>
      <c r="J64" s="52">
        <f t="shared" si="7"/>
        <v>150</v>
      </c>
      <c r="K64" s="51">
        <v>0</v>
      </c>
      <c r="L64" s="52">
        <f t="shared" si="8"/>
        <v>0</v>
      </c>
      <c r="M64" s="41">
        <f t="shared" si="9"/>
        <v>454</v>
      </c>
      <c r="N64" s="67">
        <f t="shared" si="10"/>
        <v>18</v>
      </c>
    </row>
    <row r="65" spans="1:14" ht="15.75" thickBot="1" x14ac:dyDescent="0.25">
      <c r="A65" s="21">
        <f t="shared" si="11"/>
        <v>19</v>
      </c>
      <c r="B65" s="58" t="s">
        <v>149</v>
      </c>
      <c r="C65" s="62" t="s">
        <v>192</v>
      </c>
      <c r="D65" s="62" t="s">
        <v>266</v>
      </c>
      <c r="E65" s="22">
        <v>11.5</v>
      </c>
      <c r="F65" s="52">
        <f t="shared" si="6"/>
        <v>110</v>
      </c>
      <c r="G65" s="53">
        <v>0</v>
      </c>
      <c r="H65" s="53" t="s">
        <v>14</v>
      </c>
      <c r="I65" s="51">
        <v>0</v>
      </c>
      <c r="J65" s="52">
        <f t="shared" si="7"/>
        <v>0</v>
      </c>
      <c r="K65" s="51">
        <v>0</v>
      </c>
      <c r="L65" s="52">
        <f t="shared" si="8"/>
        <v>0</v>
      </c>
      <c r="M65" s="41">
        <f t="shared" si="9"/>
        <v>110</v>
      </c>
      <c r="N65" s="67">
        <f t="shared" si="10"/>
        <v>19</v>
      </c>
    </row>
    <row r="66" spans="1:14" ht="15.75" thickBot="1" x14ac:dyDescent="0.25">
      <c r="A66" s="21">
        <f t="shared" si="11"/>
        <v>20</v>
      </c>
      <c r="B66" s="58" t="s">
        <v>84</v>
      </c>
      <c r="C66" s="62" t="s">
        <v>136</v>
      </c>
      <c r="D66" s="62" t="s">
        <v>266</v>
      </c>
      <c r="E66" s="22">
        <v>0</v>
      </c>
      <c r="F66" s="52">
        <f t="shared" si="6"/>
        <v>0</v>
      </c>
      <c r="G66" s="53">
        <v>0</v>
      </c>
      <c r="H66" s="53" t="s">
        <v>14</v>
      </c>
      <c r="I66" s="51">
        <v>0</v>
      </c>
      <c r="J66" s="52">
        <f t="shared" si="7"/>
        <v>0</v>
      </c>
      <c r="K66" s="51">
        <v>0</v>
      </c>
      <c r="L66" s="52">
        <f t="shared" si="8"/>
        <v>0</v>
      </c>
      <c r="M66" s="41">
        <f t="shared" si="9"/>
        <v>0</v>
      </c>
      <c r="N66" s="67">
        <f t="shared" si="10"/>
        <v>20</v>
      </c>
    </row>
    <row r="67" spans="1:14" ht="15.75" thickBot="1" x14ac:dyDescent="0.25">
      <c r="A67" s="21">
        <f t="shared" si="11"/>
        <v>21</v>
      </c>
      <c r="B67" s="58" t="s">
        <v>185</v>
      </c>
      <c r="C67" s="62" t="s">
        <v>55</v>
      </c>
      <c r="D67" s="62" t="s">
        <v>40</v>
      </c>
      <c r="E67" s="22">
        <v>0</v>
      </c>
      <c r="F67" s="52">
        <f t="shared" si="6"/>
        <v>0</v>
      </c>
      <c r="G67" s="53">
        <v>0</v>
      </c>
      <c r="H67" s="53" t="s">
        <v>14</v>
      </c>
      <c r="I67" s="51">
        <v>0</v>
      </c>
      <c r="J67" s="52">
        <f t="shared" si="7"/>
        <v>0</v>
      </c>
      <c r="K67" s="51">
        <v>0</v>
      </c>
      <c r="L67" s="52">
        <f t="shared" si="8"/>
        <v>0</v>
      </c>
      <c r="M67" s="41">
        <f t="shared" si="9"/>
        <v>0</v>
      </c>
      <c r="N67" s="67">
        <f t="shared" si="10"/>
        <v>20</v>
      </c>
    </row>
  </sheetData>
  <sortState ref="B47:N67">
    <sortCondition descending="1" ref="M47:M67"/>
  </sortState>
  <mergeCells count="2">
    <mergeCell ref="G8:I8"/>
    <mergeCell ref="G46:I46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1. razred</vt:lpstr>
      <vt:lpstr>2. in 3. razred</vt:lpstr>
      <vt:lpstr>4. in 5. razred</vt:lpstr>
      <vt:lpstr>6. in 7. razred</vt:lpstr>
      <vt:lpstr>8. in 9. razred</vt:lpstr>
    </vt:vector>
  </TitlesOfParts>
  <Company>OŠ Brežice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Omerzu</dc:creator>
  <cp:lastModifiedBy>Osebno</cp:lastModifiedBy>
  <cp:lastPrinted>2012-04-11T16:59:18Z</cp:lastPrinted>
  <dcterms:created xsi:type="dcterms:W3CDTF">2010-05-18T19:21:57Z</dcterms:created>
  <dcterms:modified xsi:type="dcterms:W3CDTF">2015-05-04T10:18:28Z</dcterms:modified>
</cp:coreProperties>
</file>